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PhilipLöfgren\Downloads\"/>
    </mc:Choice>
  </mc:AlternateContent>
  <xr:revisionPtr revIDLastSave="0" documentId="8_{8839CCFF-5EC3-4372-A568-56A2C42DF59E}" xr6:coauthVersionLast="47" xr6:coauthVersionMax="47" xr10:uidLastSave="{00000000-0000-0000-0000-000000000000}"/>
  <bookViews>
    <workbookView xWindow="-120" yWindow="-120" windowWidth="38640" windowHeight="21120" xr2:uid="{22D9CE91-F659-4BBE-8019-997B0B0083F6}"/>
  </bookViews>
  <sheets>
    <sheet name="Logistea 2025 EPRA sBPR" sheetId="1" r:id="rId1"/>
    <sheet name="D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8" i="1" l="1"/>
  <c r="O108" i="1"/>
  <c r="J108" i="1"/>
  <c r="I108" i="1"/>
  <c r="G108" i="1"/>
  <c r="O50" i="1" l="1"/>
  <c r="N50" i="1"/>
  <c r="M50" i="1"/>
  <c r="L50" i="1"/>
  <c r="K50" i="1"/>
  <c r="G87" i="1"/>
  <c r="G88" i="1"/>
  <c r="G89" i="1"/>
  <c r="G90" i="1"/>
  <c r="G91" i="1"/>
  <c r="G92" i="1"/>
  <c r="G93" i="1"/>
  <c r="G86" i="1"/>
  <c r="G82" i="1"/>
  <c r="G79" i="1"/>
  <c r="G76" i="1"/>
  <c r="G77" i="1"/>
  <c r="G78" i="1"/>
  <c r="G75" i="1"/>
  <c r="G74" i="1"/>
  <c r="G73" i="1"/>
  <c r="G72" i="1"/>
  <c r="G64" i="1"/>
  <c r="G57" i="1"/>
  <c r="G105" i="1"/>
  <c r="G47" i="1" l="1"/>
  <c r="G18" i="1"/>
  <c r="G17" i="1"/>
  <c r="G16" i="1"/>
  <c r="G15" i="1"/>
  <c r="G14" i="1"/>
  <c r="G5" i="1"/>
  <c r="G4" i="1"/>
  <c r="I85" i="1"/>
  <c r="G85" i="1" s="1"/>
  <c r="G8" i="1" l="1"/>
  <c r="G173" i="1" l="1"/>
  <c r="G155" i="1"/>
  <c r="G153" i="1"/>
  <c r="G150" i="1"/>
  <c r="G148" i="1"/>
  <c r="K108" i="1" l="1"/>
  <c r="L108" i="1"/>
  <c r="M108" i="1"/>
  <c r="N108" i="1"/>
  <c r="I80" i="1" l="1"/>
  <c r="G80" i="1" s="1"/>
  <c r="J62" i="1"/>
  <c r="I61" i="1"/>
  <c r="J60" i="1"/>
  <c r="J59" i="1"/>
  <c r="J56" i="1"/>
  <c r="G56" i="1" s="1"/>
  <c r="I60" i="1"/>
  <c r="J61" i="1"/>
  <c r="I54" i="1"/>
  <c r="G54" i="1" s="1"/>
  <c r="I58" i="1"/>
  <c r="I55" i="1" s="1"/>
  <c r="I43" i="1"/>
  <c r="I51" i="1" l="1"/>
  <c r="G43" i="1"/>
  <c r="I59" i="1"/>
  <c r="I44" i="1" l="1"/>
  <c r="I38" i="1" s="1"/>
  <c r="I33" i="1"/>
  <c r="G33" i="1" s="1"/>
  <c r="I32" i="1"/>
  <c r="G32" i="1" s="1"/>
  <c r="I31" i="1"/>
  <c r="G31" i="1" s="1"/>
  <c r="I30" i="1"/>
  <c r="G30" i="1" s="1"/>
  <c r="G21" i="1"/>
  <c r="I10" i="1"/>
  <c r="J7" i="1"/>
  <c r="I7" i="1"/>
  <c r="J9" i="1"/>
  <c r="J10" i="1"/>
  <c r="J11" i="1"/>
  <c r="J12" i="1"/>
  <c r="J13" i="1"/>
  <c r="J8" i="1"/>
  <c r="I39" i="1" l="1"/>
  <c r="G39" i="1" s="1"/>
  <c r="G38" i="1"/>
  <c r="G44" i="1"/>
  <c r="I52" i="1"/>
  <c r="I62" i="1"/>
  <c r="I37" i="1"/>
  <c r="G37" i="1" s="1"/>
  <c r="I23" i="1"/>
  <c r="I9" i="1"/>
  <c r="I8" i="1"/>
  <c r="I13" i="1"/>
  <c r="I12" i="1"/>
  <c r="I11" i="1"/>
  <c r="I24" i="1" l="1"/>
  <c r="G24" i="1" s="1"/>
  <c r="G23" i="1"/>
  <c r="I49" i="1"/>
  <c r="I40" i="1"/>
  <c r="I28" i="1"/>
  <c r="I27" i="1"/>
  <c r="I26" i="1"/>
  <c r="I29" i="1"/>
  <c r="I25" i="1"/>
  <c r="G25" i="1" s="1"/>
  <c r="I96" i="1" l="1"/>
  <c r="G96" i="1" s="1"/>
  <c r="I99" i="1"/>
  <c r="G99" i="1" s="1"/>
  <c r="I100" i="1"/>
  <c r="G100" i="1" s="1"/>
  <c r="I101" i="1"/>
  <c r="G101" i="1" s="1"/>
  <c r="I102" i="1"/>
  <c r="G102" i="1" s="1"/>
  <c r="I103" i="1"/>
  <c r="G103" i="1" s="1"/>
  <c r="J6" i="1" l="1"/>
  <c r="I95" i="1" l="1"/>
  <c r="G95" i="1" s="1"/>
  <c r="I98" i="1" l="1"/>
  <c r="G98" i="1" s="1"/>
  <c r="I97" i="1"/>
  <c r="G97" i="1" s="1"/>
  <c r="I53" i="1"/>
  <c r="I50" i="1" s="1"/>
  <c r="I65" i="1" s="1"/>
  <c r="J53" i="1"/>
  <c r="J51" i="1"/>
  <c r="J63" i="1"/>
  <c r="J58" i="1"/>
  <c r="I69" i="1" l="1"/>
  <c r="G40" i="1"/>
  <c r="I42" i="1"/>
  <c r="J52" i="1"/>
  <c r="J50" i="1" s="1"/>
  <c r="J65" i="1" s="1"/>
  <c r="J69" i="1" s="1"/>
  <c r="I41" i="1"/>
  <c r="J55" i="1"/>
  <c r="G61" i="1"/>
  <c r="G60" i="1"/>
  <c r="G59" i="1"/>
  <c r="G53" i="1"/>
  <c r="G51" i="1"/>
  <c r="G19" i="1"/>
  <c r="G52" i="1" l="1"/>
  <c r="G69" i="1"/>
  <c r="G28" i="1"/>
  <c r="G27" i="1"/>
  <c r="G29" i="1"/>
  <c r="J66" i="1"/>
  <c r="J70" i="1" s="1"/>
  <c r="P50" i="1"/>
  <c r="G50" i="1" s="1"/>
  <c r="G58" i="1"/>
  <c r="G41" i="1"/>
  <c r="G62" i="1"/>
  <c r="G7" i="1"/>
  <c r="G6" i="1" s="1"/>
  <c r="G42" i="1"/>
  <c r="G63" i="1"/>
  <c r="G65" i="1" l="1"/>
  <c r="G26" i="1"/>
  <c r="G55" i="1" l="1"/>
  <c r="G49" i="1" l="1"/>
  <c r="G13" i="1" l="1"/>
  <c r="G11" i="1"/>
  <c r="G10" i="1"/>
  <c r="G9" i="1"/>
  <c r="G12" i="1"/>
  <c r="I6" i="1"/>
  <c r="I66" i="1"/>
  <c r="G66" i="1" s="1"/>
  <c r="I70" i="1" l="1"/>
  <c r="G70" i="1" s="1"/>
</calcChain>
</file>

<file path=xl/sharedStrings.xml><?xml version="1.0" encoding="utf-8"?>
<sst xmlns="http://schemas.openxmlformats.org/spreadsheetml/2006/main" count="519" uniqueCount="343">
  <si>
    <t>EPRA Sustainability Performance Measures (Environment)</t>
  </si>
  <si>
    <t>Total portfolio</t>
  </si>
  <si>
    <t>ESG</t>
  </si>
  <si>
    <t>Impact Area</t>
  </si>
  <si>
    <t>EPRA Code</t>
  </si>
  <si>
    <t>Unites of measure</t>
  </si>
  <si>
    <t>Indicator</t>
  </si>
  <si>
    <t>Category</t>
  </si>
  <si>
    <t>Absolute performance (Abs)</t>
  </si>
  <si>
    <t>Headquarter(s)</t>
  </si>
  <si>
    <t>Environment</t>
  </si>
  <si>
    <t>Energy</t>
  </si>
  <si>
    <t>Elec-Abs,
Elec-LfL</t>
  </si>
  <si>
    <t>MWh</t>
  </si>
  <si>
    <t>Electricity</t>
  </si>
  <si>
    <t>N/A</t>
  </si>
  <si>
    <t>Total landlord-obtained electricity</t>
  </si>
  <si>
    <t xml:space="preserve">Total electricity </t>
  </si>
  <si>
    <t>Proportion of landlord obtained electricity from renewable sources</t>
  </si>
  <si>
    <t>Quantity of landlord obtained electricity from renewable sources</t>
  </si>
  <si>
    <t>%</t>
  </si>
  <si>
    <t>Proportion of landlord obtained electricity by source:</t>
  </si>
  <si>
    <t>Solar Photovoltaic</t>
  </si>
  <si>
    <t>Wind turbine</t>
  </si>
  <si>
    <t>Nuclear</t>
  </si>
  <si>
    <t>Hydroelectric technology</t>
  </si>
  <si>
    <t>Coal</t>
  </si>
  <si>
    <t>Quantity of landlord obtained electricity by source:</t>
  </si>
  <si>
    <t>No. applicable properties</t>
  </si>
  <si>
    <t>Energy disclosure coverage</t>
  </si>
  <si>
    <t>1 of 1</t>
  </si>
  <si>
    <r>
      <t>m</t>
    </r>
    <r>
      <rPr>
        <vertAlign val="superscript"/>
        <sz val="11"/>
        <color theme="1"/>
        <rFont val="Aptos Narrow"/>
        <family val="2"/>
        <scheme val="minor"/>
      </rPr>
      <t>2</t>
    </r>
    <r>
      <rPr>
        <sz val="11"/>
        <color theme="1"/>
        <rFont val="Aptos Narrow"/>
        <family val="2"/>
        <scheme val="minor"/>
      </rPr>
      <t xml:space="preserve"> of applicable properties</t>
    </r>
  </si>
  <si>
    <t>Proportion of electricity estimated</t>
  </si>
  <si>
    <t>DH&amp;C-Abs,
DH&amp;C-LFL</t>
  </si>
  <si>
    <t>Total landlord-obtained district heating and cooling</t>
  </si>
  <si>
    <t>Total heating and cooling</t>
  </si>
  <si>
    <t>Proportion of landlord obtained district heating and cooling from renewable sources</t>
  </si>
  <si>
    <t>Proportion of landlord obtained heating and cooling by source</t>
  </si>
  <si>
    <t>Bioenergy: Biogas</t>
  </si>
  <si>
    <t>Quantity of landlord obtained heating and cooling by source</t>
  </si>
  <si>
    <t>Heating and cooling disclosure coverage</t>
  </si>
  <si>
    <t>Proportion of heating and cooling estimated</t>
  </si>
  <si>
    <t>Fuels-Abs,
Fuels-LfL</t>
  </si>
  <si>
    <t>Total landlord-obtained fuels</t>
  </si>
  <si>
    <t>Total fuel</t>
  </si>
  <si>
    <t>Proportion of landlord-obtained fuels from renewable sources</t>
  </si>
  <si>
    <t>Proportion of landlord obtained fuel by source</t>
  </si>
  <si>
    <t>Natural Gas</t>
  </si>
  <si>
    <t>Bioenergy: Wood pellets</t>
  </si>
  <si>
    <t>Bioenergy: Biopropane</t>
  </si>
  <si>
    <t>Quantities of landlord obtained fuels by source</t>
  </si>
  <si>
    <t>Fuel disclosure coverage</t>
  </si>
  <si>
    <t>Proportion of fuel estimated</t>
  </si>
  <si>
    <t>Energy-Int</t>
  </si>
  <si>
    <t>kWh/ m2/
year</t>
  </si>
  <si>
    <t>Energy Intensity</t>
  </si>
  <si>
    <t>Landlord-obtained energy</t>
  </si>
  <si>
    <t>kWh/ revenue (€)/year</t>
  </si>
  <si>
    <t>Greenhouse Gas</t>
  </si>
  <si>
    <t>GHG-Dir-Abs</t>
  </si>
  <si>
    <r>
      <t>tCO</t>
    </r>
    <r>
      <rPr>
        <vertAlign val="subscript"/>
        <sz val="11"/>
        <color theme="1"/>
        <rFont val="Aptos Narrow"/>
        <family val="2"/>
        <scheme val="minor"/>
      </rPr>
      <t>2</t>
    </r>
    <r>
      <rPr>
        <sz val="11"/>
        <color theme="1"/>
        <rFont val="Aptos Narrow"/>
        <family val="2"/>
        <scheme val="minor"/>
      </rPr>
      <t>e</t>
    </r>
  </si>
  <si>
    <t>Direct</t>
  </si>
  <si>
    <t>Total Direct Scope 1</t>
  </si>
  <si>
    <t>GHG-Indir-Abs</t>
  </si>
  <si>
    <t>Indirect (Scope 2)</t>
  </si>
  <si>
    <t>Total Indirect Scope 2 Market based</t>
  </si>
  <si>
    <t>Local District Heating</t>
  </si>
  <si>
    <t>Total Indirect Scope 2 Location based</t>
  </si>
  <si>
    <t>Scope 2 Electricity</t>
  </si>
  <si>
    <t>Outside of scopes</t>
  </si>
  <si>
    <t>Indirect</t>
  </si>
  <si>
    <t>Total</t>
  </si>
  <si>
    <t xml:space="preserve">Scope 1 + Scope 2 (location based) </t>
  </si>
  <si>
    <t xml:space="preserve">Scope 1 + Scope 2 (market based) </t>
  </si>
  <si>
    <t>Proportion of Scope 1 + Scope 2 (location based) estimated</t>
  </si>
  <si>
    <t>Proportion of Scope 1 + Scope 2 (market based) estimated</t>
  </si>
  <si>
    <t>GHG-Int</t>
  </si>
  <si>
    <r>
      <t>kgCO</t>
    </r>
    <r>
      <rPr>
        <vertAlign val="subscript"/>
        <sz val="11"/>
        <color theme="1"/>
        <rFont val="Aptos Narrow"/>
        <family val="2"/>
        <scheme val="minor"/>
      </rPr>
      <t>2</t>
    </r>
    <r>
      <rPr>
        <sz val="11"/>
        <color theme="1"/>
        <rFont val="Aptos Narrow"/>
        <family val="2"/>
        <scheme val="minor"/>
      </rPr>
      <t>e/ m</t>
    </r>
    <r>
      <rPr>
        <vertAlign val="superscript"/>
        <sz val="11"/>
        <color theme="1"/>
        <rFont val="Aptos Narrow"/>
        <family val="2"/>
        <scheme val="minor"/>
      </rPr>
      <t>2</t>
    </r>
    <r>
      <rPr>
        <sz val="11"/>
        <color theme="1"/>
        <rFont val="Aptos Narrow"/>
        <family val="2"/>
        <scheme val="minor"/>
      </rPr>
      <t>/
year</t>
    </r>
  </si>
  <si>
    <t>GHG emission intensity</t>
  </si>
  <si>
    <t>Scope 1 and 2 emissions (location based)</t>
  </si>
  <si>
    <t>Scope 1 and 2 emissions (market based)</t>
  </si>
  <si>
    <t>GHG disclosure coverage</t>
  </si>
  <si>
    <t>Water</t>
  </si>
  <si>
    <t>Water-Abs
Water-LfL</t>
  </si>
  <si>
    <r>
      <t>m</t>
    </r>
    <r>
      <rPr>
        <vertAlign val="superscript"/>
        <sz val="11"/>
        <color theme="1"/>
        <rFont val="Aptos Narrow"/>
        <family val="2"/>
        <scheme val="minor"/>
      </rPr>
      <t>3</t>
    </r>
    <r>
      <rPr>
        <sz val="11"/>
        <color theme="1"/>
        <rFont val="Aptos Narrow"/>
        <family val="2"/>
        <scheme val="minor"/>
      </rPr>
      <t>/year</t>
    </r>
  </si>
  <si>
    <t>Total landlord-obtained water</t>
  </si>
  <si>
    <t>Total volume of water withdrawn by source</t>
  </si>
  <si>
    <t>Surface water, sourced from wetlands, rivers, lakes, and oceans</t>
  </si>
  <si>
    <t>Ground Water</t>
  </si>
  <si>
    <t>Rainwater collected directly and stored by the reporting organisation</t>
  </si>
  <si>
    <t>Waste water from another organisation</t>
  </si>
  <si>
    <t>Municipal water supplies or other public or private utilities</t>
  </si>
  <si>
    <t>Water-Int</t>
  </si>
  <si>
    <t>Water intensity</t>
  </si>
  <si>
    <r>
      <t>m</t>
    </r>
    <r>
      <rPr>
        <vertAlign val="superscript"/>
        <sz val="11"/>
        <color theme="1"/>
        <rFont val="Aptos Narrow"/>
        <family val="2"/>
        <scheme val="minor"/>
      </rPr>
      <t>3</t>
    </r>
    <r>
      <rPr>
        <sz val="11"/>
        <color theme="1"/>
        <rFont val="Aptos Narrow"/>
        <family val="2"/>
        <scheme val="minor"/>
      </rPr>
      <t>/ m</t>
    </r>
    <r>
      <rPr>
        <vertAlign val="superscript"/>
        <sz val="11"/>
        <color theme="1"/>
        <rFont val="Aptos Narrow"/>
        <family val="2"/>
        <scheme val="minor"/>
      </rPr>
      <t>2</t>
    </r>
    <r>
      <rPr>
        <sz val="11"/>
        <color theme="1"/>
        <rFont val="Aptos Narrow"/>
        <family val="2"/>
        <scheme val="minor"/>
      </rPr>
      <t>/ year</t>
    </r>
  </si>
  <si>
    <t>Water disclosure coverage</t>
  </si>
  <si>
    <t>Proportion of water estimated</t>
  </si>
  <si>
    <t xml:space="preserve">Waste </t>
  </si>
  <si>
    <t>Waste-Abs,
Waste-LfL</t>
  </si>
  <si>
    <t xml:space="preserve">Tonnes  </t>
  </si>
  <si>
    <t>Total weight of waste generated</t>
  </si>
  <si>
    <r>
      <t>Hazardous waste</t>
    </r>
    <r>
      <rPr>
        <vertAlign val="superscript"/>
        <sz val="11"/>
        <color theme="1"/>
        <rFont val="Aptos Narrow"/>
        <family val="2"/>
        <scheme val="minor"/>
      </rPr>
      <t>7</t>
    </r>
  </si>
  <si>
    <t>Non-hazardous waste</t>
  </si>
  <si>
    <t>Total weight of waste generated via disposal and diversion route</t>
  </si>
  <si>
    <t>Recycled</t>
  </si>
  <si>
    <t xml:space="preserve">Landfill </t>
  </si>
  <si>
    <t>Composting</t>
  </si>
  <si>
    <t xml:space="preserve">Composition of total weight of  waste generated </t>
  </si>
  <si>
    <t>Paper</t>
  </si>
  <si>
    <t>Metals</t>
  </si>
  <si>
    <t>Glass</t>
  </si>
  <si>
    <t>Mixed municipal</t>
  </si>
  <si>
    <t>Food waste</t>
  </si>
  <si>
    <t>Proportion of total weight of waste generated</t>
  </si>
  <si>
    <t>Proportion waste generated via disposal and diversion route</t>
  </si>
  <si>
    <t>Composition of total waste generated</t>
  </si>
  <si>
    <t>No. of applicable properties</t>
  </si>
  <si>
    <t>Waste disclosure coverage</t>
  </si>
  <si>
    <r>
      <t>m</t>
    </r>
    <r>
      <rPr>
        <vertAlign val="superscript"/>
        <sz val="11"/>
        <rFont val="Aptos Narrow"/>
        <family val="2"/>
        <scheme val="minor"/>
      </rPr>
      <t>2</t>
    </r>
    <r>
      <rPr>
        <sz val="11"/>
        <rFont val="Aptos Narrow"/>
        <family val="2"/>
        <scheme val="minor"/>
      </rPr>
      <t>. of applicable properties</t>
    </r>
  </si>
  <si>
    <t>Proportion of waste estimated</t>
  </si>
  <si>
    <t>Certifications</t>
  </si>
  <si>
    <t>Cert-Tot</t>
  </si>
  <si>
    <t>Mandatory (Energy Performance Certificates)</t>
  </si>
  <si>
    <t>% portfolio certified by value (€)</t>
  </si>
  <si>
    <t>A</t>
  </si>
  <si>
    <t>B</t>
  </si>
  <si>
    <t>C</t>
  </si>
  <si>
    <t>D</t>
  </si>
  <si>
    <t>E</t>
  </si>
  <si>
    <t>F</t>
  </si>
  <si>
    <t>G</t>
  </si>
  <si>
    <t>Percentage of rental income from BREEAM certified assets</t>
  </si>
  <si>
    <t>Excellent</t>
  </si>
  <si>
    <t>Very Good</t>
  </si>
  <si>
    <t xml:space="preserve">Silver </t>
  </si>
  <si>
    <t>EPRA Sustainability Performance Measures (Social)</t>
  </si>
  <si>
    <t>Corporate performance</t>
  </si>
  <si>
    <t>Impact area</t>
  </si>
  <si>
    <t>Units of measure</t>
  </si>
  <si>
    <t>Male</t>
  </si>
  <si>
    <t>Female</t>
  </si>
  <si>
    <t>Social</t>
  </si>
  <si>
    <t>Diversity</t>
  </si>
  <si>
    <t>Diversity-Emp</t>
  </si>
  <si>
    <t xml:space="preserve">% </t>
  </si>
  <si>
    <t>Gender diversity</t>
  </si>
  <si>
    <t>Proportion of male and female employees</t>
  </si>
  <si>
    <t>Gender by level</t>
  </si>
  <si>
    <t>Board</t>
  </si>
  <si>
    <t xml:space="preserve">Executive </t>
  </si>
  <si>
    <t xml:space="preserve">Senior Leader </t>
  </si>
  <si>
    <t>Manager</t>
  </si>
  <si>
    <t>Professional</t>
  </si>
  <si>
    <t>Number</t>
  </si>
  <si>
    <t>Number of governing bodies by age range</t>
  </si>
  <si>
    <t>Over 50 years old</t>
  </si>
  <si>
    <t xml:space="preserve">30 - 50 years old </t>
  </si>
  <si>
    <t>Under 30 years old</t>
  </si>
  <si>
    <t>Diversity-Pay</t>
  </si>
  <si>
    <t>Employees</t>
  </si>
  <si>
    <t>Emp-Training</t>
  </si>
  <si>
    <t>Number of hours</t>
  </si>
  <si>
    <t>Average hours of training per employee</t>
  </si>
  <si>
    <t>All employees</t>
  </si>
  <si>
    <t>Average hours of training by level</t>
  </si>
  <si>
    <t>Emp-Dev</t>
  </si>
  <si>
    <t>% of employees</t>
  </si>
  <si>
    <t>Employees receiving performance appraisals</t>
  </si>
  <si>
    <t>Employees receiving performance appraisals by level</t>
  </si>
  <si>
    <t>Emp-Turnover</t>
  </si>
  <si>
    <t>Number of employees</t>
  </si>
  <si>
    <t>Direct employees</t>
  </si>
  <si>
    <t>Total number of employees</t>
  </si>
  <si>
    <t>Total number of new hires</t>
  </si>
  <si>
    <t>Rate of new hires in %</t>
  </si>
  <si>
    <t>Total turnover (departures)</t>
  </si>
  <si>
    <t>Total rate of turnover (departures)</t>
  </si>
  <si>
    <t>Number of employees by level</t>
  </si>
  <si>
    <t>Rate of new hires</t>
  </si>
  <si>
    <t>Total turnover</t>
  </si>
  <si>
    <t>Total rate of turnover</t>
  </si>
  <si>
    <t xml:space="preserve">Total </t>
  </si>
  <si>
    <t>Health &amp; Safety</t>
  </si>
  <si>
    <t>H&amp;S-Emp</t>
  </si>
  <si>
    <t>Per 100,000 hours worked</t>
  </si>
  <si>
    <t>Injury rate</t>
  </si>
  <si>
    <t>Lost day rate</t>
  </si>
  <si>
    <t>Days per employee</t>
  </si>
  <si>
    <t>Absentee rate</t>
  </si>
  <si>
    <t>Accident Severity Rate</t>
  </si>
  <si>
    <t>Total number</t>
  </si>
  <si>
    <t>Fatalities</t>
  </si>
  <si>
    <t>Comty-Eng</t>
  </si>
  <si>
    <t>Governance</t>
  </si>
  <si>
    <t xml:space="preserve">Board </t>
  </si>
  <si>
    <t>Gov-Board</t>
  </si>
  <si>
    <t xml:space="preserve">Board composition </t>
  </si>
  <si>
    <t>Composition of highest governance body</t>
  </si>
  <si>
    <t>Non-executive (members)</t>
  </si>
  <si>
    <t>Average tenure in years</t>
  </si>
  <si>
    <t>Total non-executives with environmental and social competencies</t>
  </si>
  <si>
    <t xml:space="preserve">Proportion of </t>
  </si>
  <si>
    <t>Gov-Selec</t>
  </si>
  <si>
    <t xml:space="preserve">Narrative </t>
  </si>
  <si>
    <t>Board selection</t>
  </si>
  <si>
    <t>Conflicts of interest</t>
  </si>
  <si>
    <t>Gov-COI</t>
  </si>
  <si>
    <t>Narrative</t>
  </si>
  <si>
    <t>Conflicts of Interest</t>
  </si>
  <si>
    <t>Footnotes:</t>
  </si>
  <si>
    <t>District heating and cooling</t>
  </si>
  <si>
    <t>Fuels</t>
  </si>
  <si>
    <t>Total water</t>
  </si>
  <si>
    <t>Landlord obtained water</t>
  </si>
  <si>
    <t>Hazardous waste</t>
  </si>
  <si>
    <t>Voluntary (BREEAM)</t>
  </si>
  <si>
    <r>
      <t>Greenhouse Gas</t>
    </r>
    <r>
      <rPr>
        <vertAlign val="superscript"/>
        <sz val="11"/>
        <color theme="1"/>
        <rFont val="Aptos Narrow"/>
        <family val="2"/>
        <scheme val="minor"/>
      </rPr>
      <t>4</t>
    </r>
  </si>
  <si>
    <t>Estimation of landlord-obtained utility consumption</t>
  </si>
  <si>
    <t xml:space="preserve">Boundaries - Reporting on landlord and tenant consumption </t>
  </si>
  <si>
    <t>Normalisation</t>
  </si>
  <si>
    <t xml:space="preserve">Narrative on performance </t>
  </si>
  <si>
    <t>Finland</t>
  </si>
  <si>
    <t>Female/male</t>
  </si>
  <si>
    <t>2024 (Abs)</t>
  </si>
  <si>
    <t>-</t>
  </si>
  <si>
    <t>Biofuels</t>
  </si>
  <si>
    <t xml:space="preserve">25 of 25 </t>
  </si>
  <si>
    <t>26 of 26</t>
  </si>
  <si>
    <t>Bioenergy (Biomass, Bio-oil, Biogas)</t>
  </si>
  <si>
    <t>Recovered energy (Waste-to-Energy, Industrial waste heat, Flue gas condensation, Heat from heat pumps)</t>
  </si>
  <si>
    <t xml:space="preserve">Nuclear electricity (Electricity from nuclear power) </t>
  </si>
  <si>
    <t>Fossil fuels &amp; Peat (Heating oil, natural gas, coal, peat)</t>
  </si>
  <si>
    <t xml:space="preserve">21 of 21 </t>
  </si>
  <si>
    <t>2 of 2</t>
  </si>
  <si>
    <t xml:space="preserve">27 of 27 </t>
  </si>
  <si>
    <t xml:space="preserve">26 of 26 </t>
  </si>
  <si>
    <t>10 of 31</t>
  </si>
  <si>
    <t>Voluntary (MB)</t>
  </si>
  <si>
    <t>DH&amp;C-Abs, DH&amp;C-LfL</t>
  </si>
  <si>
    <t>Performance by Asset Type</t>
  </si>
  <si>
    <t>Community Engagement</t>
  </si>
  <si>
    <t>Water-Abs, Water-LfL</t>
  </si>
  <si>
    <t>for landlord shared services
(sub)metered exclusively to tenant
Total tenant-obtained district heating and cooling</t>
  </si>
  <si>
    <t>for landlord shared services
(sub)metered exclusively to tenant
Total tenant-obtained fuels</t>
  </si>
  <si>
    <t>m³/revenue/year for Landlord obtained water</t>
  </si>
  <si>
    <t>The reporting covers only energy managed under Logistea’s own contracts. Since electricity consumption by tenants does not fall under our reporting responsibility and is not relevant to our operational management, these data points have been excluded.
Additionally, Like-for-Like (LfL) reporting is not applicable for 2024, as this is our first reporting year.</t>
  </si>
  <si>
    <t>District heating and cooling obtained by tenants are outside our direct operational control and are managed under separate contracts. To ensure that our reporting remains focused on operationally relevant data, these items have been omitted.
Additionally, Like-for-Like (LfL) reporting is not applicable for 2024, as this is our first reporting year.</t>
  </si>
  <si>
    <t>Fuel consumption acquired directly by tenants is not part of our operational control and is therefore not relevant for our reporting. Only fuel that we procure and manage is included.
Additionally, Like-for-Like (LfL) reporting is not applicable for 2024, as this is our first reporting year.</t>
  </si>
  <si>
    <t>The reporting covers only water consumption included in Logistea’s own contracts and excludes water usage by tenants. Therefore, all tenant-related entries have been removed from the table.
Additionally, Like-for-Like (LfL) reporting is not applicable for 2024, as this is our first reporting year.</t>
  </si>
  <si>
    <t>Water consumption is reported relative to floor area (m²), which is the industry standard and more representative of our operations. Our targets and monitoring methods are designed based on this metric; hence, we have chosen not to report per revenue (€).</t>
  </si>
  <si>
    <t>Elec-Abs, 
Elec-LfL</t>
  </si>
  <si>
    <t>Fuels-Abs, 
Fuels-LfL</t>
  </si>
  <si>
    <t>Other</t>
  </si>
  <si>
    <t>Assurance</t>
  </si>
  <si>
    <t>Third-party assured</t>
  </si>
  <si>
    <t>We have chosen not to report third-party assurance in the table as it is not currently part of our assurance strategy. Our sustainability reporting follows internal quality control measures to ensure accuracy and reliability, and we will consider third-party assurance in the future as part of our evolving reporting framework.</t>
  </si>
  <si>
    <t>Poland</t>
  </si>
  <si>
    <t>Sweden</t>
  </si>
  <si>
    <t>Norway</t>
  </si>
  <si>
    <t>Denmark</t>
  </si>
  <si>
    <t>Netherlands</t>
  </si>
  <si>
    <t>Germany</t>
  </si>
  <si>
    <t>Belgium</t>
  </si>
  <si>
    <t>No estimations have been made for electricity consumption, as all reported data is based on actual metered consumption.</t>
  </si>
  <si>
    <t>N/A 
(No intensity metric applies here)</t>
  </si>
  <si>
    <t>No estimations have been made for district heating and cooling consumption, as all reported data is based on actual metered consumption.</t>
  </si>
  <si>
    <t>District heating and cooling are only relevant for our Swedish properties, where Logistea holds the contracts. In all other countries, properties operate under triple-net lease agreements, where tenants are responsible for heating and cooling contracts.</t>
  </si>
  <si>
    <t>Landlord-obtained electricity includes only energy managed under Logistea’s contracts, primarily in Sweden and Norway. In all other countries, we operate under triple-net lease agreements, where tenants are responsible for electricity contracts.</t>
  </si>
  <si>
    <t>A significant proportion of electricity is obtained from renewable sources, supporting our sustainability targets. We have a goal to secure only fossil-free electricity contracts for all our electricity agreements. Currently, all our properties in Sweden operate under fossil-free electricity contracts, with the majority being renewable.
In our newly acquired portfolio in Norway (2024), we do not yet have green electricity contracts in place, but we plan to implement them in 2025. Norway’s regular energy mix is predominantly based on Wind Turbine and Hydroelectric Technology.</t>
  </si>
  <si>
    <t>The majority (94.8%) of our district heating and cooling comes from renewable or recovered energy sources, aligning with our sustainability goals. However, we have not signed any specific agreements with district heating suppliers, and the high proportion of renewable energy is due to the standard energy mix offered in our locations. 
We are currently exploring the possibility of entering agreements with district heating providers to ensure that all purchased heating comes exclusively from renewable sources.</t>
  </si>
  <si>
    <t>No estimations have been made for fuel consumption, as all reported data is based on actual metered consumption.</t>
  </si>
  <si>
    <t>Fuel consumption is only relevant for our Swedish properties, where Logistea holds the contracts. In all other countries, properties operate under triple-net lease agreements, where tenants are responsible for fuel contracts.</t>
  </si>
  <si>
    <t>The majority (92.7%) of our fuel consumption comes from natural gas, with 7.3% from bioenergy (wood pellets). We aim to increase the share of renewable fuels in our portfolio and are currently assessing opportunities to transition to fossil-free alternatives.</t>
  </si>
  <si>
    <t>Reported emissions cover Scope 1 (direct emissions from fuel combustion) and Scope 2 (indirect emissions from purchased electricity and district heating) for Sweden and Norway, where Logistea holds the energy contracts.
In Sweden, emissions are linked to properties where we manage electricity, heating, and fuel contracts.
In Norway, emissions are based on our single property, where the electricity contract follows the national grid mix.
In all other countries, properties operate under triple-net lease agreements, where tenants are responsible for their own energy contracts, and related emissions are not included in our reporting.</t>
  </si>
  <si>
    <t>The majority of Scope 1 emissions come from natural gas consumption in Swedish properties.
Scope 2 emissions vary based on energy contracts:
In Sweden, electricity is 100% fossil-free, minimizing market-based Scope 2 emissions.
In Norway, electricity follows the national hydropower-dominated energy mix, but we plan to implement a green electricity contract in 2025 to further reduce emissions.
No estimations have been made for Scope 1 or Scope 2 emissions, ensuring high data accuracy.</t>
  </si>
  <si>
    <t>We report energy intensity as kWh/m²/year, which aligns with industry best practices and allows for comparability across the real estate sector.
This metric reflects building efficiency rather than revenue fluctuations, ensuring that our sustainability performance is accurately tracked over time.
Revenue-based intensity metrics are not used, as they do not provide a meaningful measure of energy efficiency in relation to building operations.</t>
  </si>
  <si>
    <t>Emissions intensity is calculated per m²/year, which aligns with industry best practices and ensures comparability across the real estate sector.
We report only total emissions and kgCO₂e/m²/year, as this is the most relevant metric for tracking performance improvements over time and aligns with our sustainability targets.
P.S: Revenue-based intensity metrics are not used, as they do not accurately reflect the environmental performance of buildings in relation to their actual operational footprint.</t>
  </si>
  <si>
    <t>No estimations have been made for energy consumption, as all reported data is based on actual metered values from utility providers. For properties where complete data is unavailable, we ensure that emissions calculations are derived from validated energy consumption records rather than estimates.</t>
  </si>
  <si>
    <t xml:space="preserve">29 of 29 </t>
  </si>
  <si>
    <t>7% of the reported water consumption is estimated. The estimation is based on the average water consumption of 0.21 m³/m², which was then multiplied by the total area of applicable properties (24,570 m²). This approach ensures a reasonable and consistent estimation method where direct metered data was unavailable.</t>
  </si>
  <si>
    <t>Water intensity is reported as m³/m²/year, which aligns with industry best practices and allows for comparability across the real estate sector.
We use m³/m²/year rather than revenue-based intensity metrics, as revenue fluctuations do not reflect actual operational water efficiency.</t>
  </si>
  <si>
    <t>The majority of our water consumption comes from municipal water supplies, as no properties use groundwater, surface water, or rainwater collection.
By using m³/m²/year, we ensure that our performance is aligned with EPRA sBPR guidelines and supports internal benchmarking of water efficiency across our portfolio.</t>
  </si>
  <si>
    <t>Water reporting includes only landlord-obtained water, where Logistea holds the water contracts. Tenant-obtained water is excluded, as tenants manage their own water consumption in properties where Logistea does not oversee water contracts.
Reported data covers only Swedish properties, where Logistea is responsible for water supply contracts.
In all other countries, properties operate under triple-net lease agreements, where tenants are responsible for water contracts, and related consumption is not included in our reporting.</t>
  </si>
  <si>
    <t>No estimations have been made for waste generation, as all reported data is based on actual measurements or supplier reports.</t>
  </si>
  <si>
    <t>Waste reporting includes only waste managed under landlord contracts, where Logistea oversees waste collection and disposal.
Reported data covers only Swedish properties, where Logistea is responsible for waste management.
In all other countries, properties operate under triple-net lease agreements, where tenants are responsible for waste management, and related waste data is not included in our reporting.</t>
  </si>
  <si>
    <t>Waste generation is reported in absolute terms (tonnes).</t>
  </si>
  <si>
    <t>Currently, we have waste data for 10 of 31 properties, indicating that there are gaps in data collection.
79% of reported waste is diverted from landfill, primarily through recycling and composting, supporting our sustainability efforts.
We recognize the need to improve waste data coverage across our portfolio and will work towards expanding reporting to include more properties in the coming years.</t>
  </si>
  <si>
    <t>No estimations have been made for Energy Performance Certificates (EPC) or voluntary certifications, as all reported data is based on actual certified building records.</t>
  </si>
  <si>
    <t>Energy Performance Certificates (EPCs) are reported for all properties across all countries where Logistea operates.
Voluntary environmental certifications (e.g., BREEAM) are reported only for Swedish properties, as Logistea currently has no certified buildings in other markets.</t>
  </si>
  <si>
    <t>Certification data is reported as % of portfolio certified by value (€) for EPCs and % of rental income from certified assets for voluntary schemes.</t>
  </si>
  <si>
    <r>
      <t xml:space="preserve">N/A
</t>
    </r>
    <r>
      <rPr>
        <i/>
        <sz val="11"/>
        <color theme="1"/>
        <rFont val="Aptos Narrow"/>
        <family val="2"/>
        <scheme val="minor"/>
      </rPr>
      <t>(Not applicable, as all reported data is based on actual employee records)</t>
    </r>
  </si>
  <si>
    <t>Reported data covers all employees within Logistea, across all levels and locations.
Temporary workers, consultants, and external contractors are not included in this reporting.
The governing body age range refers to board members and senior executives only.</t>
  </si>
  <si>
    <t>Gender diversity is reported as a percentage (%) of total employees, ensuring comparability over time.
The number of governing bodies by age range is reported in absolute terms, as this provides a clear view of leadership demographics.</t>
  </si>
  <si>
    <t>Training data covers all direct employees within Logistea.
Temporary workers, consultants, and external contractors are not included in training hour reporting.</t>
  </si>
  <si>
    <t>Logistea maintains a 60/40% gender distribution among employees, with greater gender imbalance at executive and senior leadership levels.
Board diversity shows a 67/33% male-female split, reflecting efforts to promote gender diversity at decision-making levels.
Senior leadership roles are currently male-dominated (100% male), highlighting an area for potential diversity improvements.
Logistea remains committed to fostering diversity and inclusion and will continue monitoring trends.</t>
  </si>
  <si>
    <t>Training is reported as average hours per employee, ensuring comparability across levels and over time.</t>
  </si>
  <si>
    <t>All employees completed an average of 3 training hours during the reporting period.
Training programs focus on compliance, leadership development, and industry-specific knowledge.
Future efforts will aim to increase training opportunities, particularly for leadership roles.</t>
  </si>
  <si>
    <t>Performance appraisal data includes only direct employees.
Appraisals cover all employee levels, ensuring equal access to feedback and development.</t>
  </si>
  <si>
    <t>Reported as % of employees receiving appraisals, allowing for easy comparison over time.</t>
  </si>
  <si>
    <t>100% of employees received a performance appraisal, demonstrating a structured approach to employee development.
Performance evaluations focus on career progression, skills development, and goal alignment with company objectives.</t>
  </si>
  <si>
    <t>Turnover and hiring data include only direct employees within Logistea.
Temporary staff and external contractors are not included in turnover calculations.</t>
  </si>
  <si>
    <t>Employee turnover is reported as total departures and turnover rate (% of total employees).
New hires are reported both in absolute numbers and as a percentage of total employees.</t>
  </si>
  <si>
    <t>The reported data covers only direct employees within Logistea.
Contractors, temporary staff, and tenant employees are not included in health &amp; safety reporting.
Workplace incidents occurring at tenant-managed properties are outside the scope of our reporting.</t>
  </si>
  <si>
    <t>Health &amp; safety metrics are normalized per 100,000 hours worked, in line with industry best practices.
The absentee rate is reported in days per employee, allowing for comparison over time.
No estimations have been made, as all data is based on actual reported incidents.</t>
  </si>
  <si>
    <t>H&amp;S-Asset, 
H&amp;S-Comp</t>
  </si>
  <si>
    <t>% assets- Asset health and safety assessments
Number of assets- Number of incidents</t>
  </si>
  <si>
    <r>
      <t xml:space="preserve">N/A
</t>
    </r>
    <r>
      <rPr>
        <i/>
        <sz val="11"/>
        <color theme="1"/>
        <rFont val="Aptos Narrow"/>
        <family val="2"/>
        <scheme val="minor"/>
      </rPr>
      <t>(Not applicable, as all reported data is based on actual board composition records.)</t>
    </r>
  </si>
  <si>
    <t>Board composition includes only Logistea’s highest governance body.
Executive and non-executive members are reported separately to reflect governance structure.
Data does not include subsidiary boards or advisory committees.</t>
  </si>
  <si>
    <t>Board composition is reported in absolute numbers, as percentage-based reporting is not applicable for small governance structures.
Average tenure is reported in years, providing insight into board stability and experience.</t>
  </si>
  <si>
    <t>Logistea's board consists of six members, with a 2:4 ratio of executive to non-executive members.
The average board tenure is 4.25 years, indicating a balanced mix of experience and fresh perspectives.
Currently, no non-executive board members are specifically designated as having environmental or social competencies.
As sustainability continues to be a key focus, Logistea will explore opportunities to strengthen ESG expertise within the board in the coming years.</t>
  </si>
  <si>
    <r>
      <t xml:space="preserve">Board members of Logistea AB are elected by the Annual General Meeting (AGM) based on proposals from the Nomination Committee. The Nomination Committee consists of representatives from the four largest shareholders and follows the guidelines established at the AGM. The process aims to ensure a balanced board composition based on competence, diversity, and independence. Information on the Nomination Committee's work and previously adopted guidelines can be found on the company’s website under 'General Meeting' ('Bolagstämma'):
</t>
    </r>
    <r>
      <rPr>
        <sz val="11"/>
        <color rgb="FF0070C0"/>
        <rFont val="Aptos Narrow"/>
        <family val="2"/>
        <scheme val="minor"/>
      </rPr>
      <t>https://logistea.se/sv/bolagsstamma-1903/</t>
    </r>
  </si>
  <si>
    <t>Logistea AB has established internal rules and procedures for managing conflicts of interest, which are defined in the Board’s Rules of Procedure. These include mandatory self-assessments by board members and the CEO, requirements to report potential conflicts immediately, and exclusion of conflicted individuals from decision-making processes. All such situations are recorded in meeting minutes. Although the policy is not publicly available, it is rigorously applied and reviewed annually.</t>
  </si>
  <si>
    <t>Non-Applicable EPRA Performance Indicators and Rationale</t>
  </si>
  <si>
    <t>Indicator &amp; Category</t>
  </si>
  <si>
    <t>Rationale</t>
  </si>
  <si>
    <t>The following EPRA performance measures have been excluded from our reporting due to reasons related to materiality, operational control, or data relevance. 
The justifications provided align with EPRA sBPR guidelines and our double materiality assessment. Where applicable, alternative metrics or reporting methodologies have been considered.</t>
  </si>
  <si>
    <t>Logistea does not conduct annual health and safety assessments for industrial properties, as workplace health and safety responsibilities fall under tenant management. Since Logistea does not have operational control over tenant-managed areas, these indicators have been excluded from our reporting.</t>
  </si>
  <si>
    <t>Energy consumption is reported relative to floor area (m²), which is the industry standard and more representative of our operations. Our targets and monitoring methods are designed based on this metric; hence, we have chosen not to report per revenue (€).</t>
  </si>
  <si>
    <t>GHG-Indir-Abs
Total</t>
  </si>
  <si>
    <t>Indirect (Scope 3): Total Scope 3
Indirect (Scope 3): Electricity sub-metered to occupiers
Scope 1 + Scope 2 (location based) + Scope 3
Scope 1 + Scope 2 (market based) + Scope 3
%: Proportion of Scope 3 estimated</t>
  </si>
  <si>
    <t>% of assets: Community engagement, impact assessments &amp; development programmes</t>
  </si>
  <si>
    <t xml:space="preserve">Ratio: Male and female remuneration by level </t>
  </si>
  <si>
    <t>m3/year: Water: for landlord shared services
m3/year: Water: (sub)metered exclusively to tenant
m3/year: Water: Total tenant-obtained water</t>
  </si>
  <si>
    <t>MWh: Electricity: for landlord shared services
MWh: Electricity: (sub)metered exclusively to tenant
MWh: Electricity: Total tenant-obtained electricity</t>
  </si>
  <si>
    <t>Logistea does not currently report Scope 3 emissions, as they have been deemed non-material according to our double materiality assessment (1). However, we recognize the importance of Scope 3 emissions and are actively working to establish data collection processes from our tenants and supply chain. Our focus is on enabling green lease agreements and collaborative energy reduction projects to drive emissions reductions within Scope 3. We aim to incorporate Scope 3 reporting in the coming years as data availability improves.</t>
  </si>
  <si>
    <t>Our double materiality assessment (1) indicates that this aspect is not material for our operations. Please refer to our double materiality analysis for a detailed description of our evaluation.</t>
  </si>
  <si>
    <t>Logistea does not report on Diversity-Pay since salary structures and compensation decisions are based on individual qualifications and role-specific responsibilities rather than standardized pay equity metrics. Given the company’s size and operational structure, reporting on pay diversity is not considered material in our double materiality assessment (1).</t>
  </si>
  <si>
    <t>According to our double materiality assessment (1), our headquarters' operations have an insignificant environmental impact compared to our overall portfolio. The number of employees and the operational consumption of our office space are marginal relative to our operational properties; therefore, this category has been omitted.</t>
  </si>
  <si>
    <t>Refrigerants*</t>
  </si>
  <si>
    <r>
      <rPr>
        <b/>
        <sz val="11"/>
        <color theme="1"/>
        <rFont val="Aptos Narrow"/>
        <family val="2"/>
        <scheme val="minor"/>
      </rPr>
      <t xml:space="preserve">* Refrigerants: </t>
    </r>
    <r>
      <rPr>
        <sz val="11"/>
        <color theme="1"/>
        <rFont val="Aptos Narrow"/>
        <family val="2"/>
        <scheme val="minor"/>
      </rPr>
      <t>GHG-Dir-Abs includes emissions from refrigerants used in Logistea’s properties. These emissions are calculated based on leakage rates and global warming potential (GWP) factors for the specific refrigerants used, in accordance with the GHG Protocol. This category was added to ensure a complete representation of direct emissions in our Scope 1 reporting.</t>
    </r>
  </si>
  <si>
    <t>Scope 2 Electricit**</t>
  </si>
  <si>
    <t>N/A
Logistea does not track hazardous waste production as it is not generated under landlord-controlled operations. Waste management responsibilities fall under tenant obligations.</t>
  </si>
  <si>
    <t>N/A
Hazardous waste generation is not included in Logistea’s reporting boundaries, as it falls outside of landlord-managed operations and is the responsibility of tenants.</t>
  </si>
  <si>
    <t>N/A
As hazardous waste is not generated under landlord control, no normalisation methodology has been applied for this indicator.</t>
  </si>
  <si>
    <t>N/A
Hazardous waste is not reported as it is considered immaterial to Logistea’s operations and is managed at the tenant level.</t>
  </si>
  <si>
    <r>
      <rPr>
        <b/>
        <sz val="11"/>
        <color theme="1"/>
        <rFont val="Aptos Narrow"/>
        <family val="2"/>
        <scheme val="minor"/>
      </rPr>
      <t>**Scope 2 Electricit:</t>
    </r>
    <r>
      <rPr>
        <sz val="11"/>
        <color theme="1"/>
        <rFont val="Aptos Narrow"/>
        <family val="2"/>
        <scheme val="minor"/>
      </rPr>
      <t xml:space="preserve"> In our disclosure of market-based emissions factors, we apply a CO₂ factor of 0 for electricity procured under fossil-free or renewable electricity contracts, as verified through energy attribute certificates (EACs). For electricity outside such agreements, we use the country-specific residual mix for emissions calculations, ensuring alignment with GHG Protocol guidance</t>
    </r>
  </si>
  <si>
    <r>
      <rPr>
        <b/>
        <sz val="11"/>
        <color theme="1"/>
        <rFont val="Aptos Narrow"/>
        <family val="2"/>
        <scheme val="minor"/>
      </rPr>
      <t>1. Double materiality assessment:</t>
    </r>
    <r>
      <rPr>
        <sz val="11"/>
        <color theme="1"/>
        <rFont val="Aptos Narrow"/>
        <family val="2"/>
        <scheme val="minor"/>
      </rPr>
      <t xml:space="preserve"> Logistea’s sustainability reporting follows the ESRS framework, as reflected in our Double Materiality Assessment (DMA). However, the EPRA Sustainability Best Practices Recommendations (sBPR) include specific indicators that do not directly align with ESRS topics. Some EPRA indicators, such as Scope 3 emissions (GHG-Indir-Abs), Gender Pay Gap (Diversity-Pay), and Headquarters Performance, are not explicitly covered within the ESRS sub-topics assessed in our DMA. These indicators have been excluded based on our materiality assessment and current data availability. For further details, please see our DMA overview</t>
    </r>
    <r>
      <rPr>
        <i/>
        <sz val="11"/>
        <color theme="1"/>
        <rFont val="Aptos Narrow"/>
        <family val="2"/>
        <scheme val="minor"/>
      </rPr>
      <t xml:space="preserve"> (tab DMA).</t>
    </r>
  </si>
  <si>
    <t>Not required***</t>
  </si>
  <si>
    <r>
      <rPr>
        <b/>
        <sz val="11"/>
        <color theme="1"/>
        <rFont val="Aptos Narrow"/>
        <family val="2"/>
        <scheme val="minor"/>
      </rPr>
      <t>***Not required:</t>
    </r>
    <r>
      <rPr>
        <sz val="11"/>
        <color theme="1"/>
        <rFont val="Aptos Narrow"/>
        <family val="2"/>
        <scheme val="minor"/>
      </rPr>
      <t xml:space="preserve"> Under national regulations, certain building types – such as industrial properties with low energy demand – are exempt from EPC requirements. The properties in this category fall under such exemptions and are therefore not subject to EPC obligations.</t>
    </r>
  </si>
  <si>
    <r>
      <rPr>
        <b/>
        <sz val="11"/>
        <rFont val="Aptos Narrow"/>
        <family val="2"/>
        <scheme val="minor"/>
      </rPr>
      <t>97%</t>
    </r>
    <r>
      <rPr>
        <sz val="11"/>
        <rFont val="Aptos Narrow"/>
        <family val="2"/>
        <scheme val="minor"/>
      </rPr>
      <t xml:space="preserve"> </t>
    </r>
    <r>
      <rPr>
        <sz val="11"/>
        <color theme="1"/>
        <rFont val="Aptos Narrow"/>
        <family val="2"/>
        <scheme val="minor"/>
      </rPr>
      <t xml:space="preserve">of Logistea’s portfolio has an EPC rating, ensuring high transparency regarding building energy efficiency.
</t>
    </r>
    <r>
      <rPr>
        <b/>
        <sz val="11"/>
        <color theme="1"/>
        <rFont val="Aptos Narrow"/>
        <family val="2"/>
        <scheme val="minor"/>
      </rPr>
      <t>55%</t>
    </r>
    <r>
      <rPr>
        <sz val="11"/>
        <color theme="1"/>
        <rFont val="Aptos Narrow"/>
        <family val="2"/>
        <scheme val="minor"/>
      </rPr>
      <t xml:space="preserve"> EPCs fall within </t>
    </r>
    <r>
      <rPr>
        <b/>
        <sz val="11"/>
        <rFont val="Aptos Narrow"/>
        <family val="2"/>
        <scheme val="minor"/>
      </rPr>
      <t>D-G</t>
    </r>
    <r>
      <rPr>
        <sz val="11"/>
        <rFont val="Aptos Narrow"/>
        <family val="2"/>
        <scheme val="minor"/>
      </rPr>
      <t xml:space="preserve"> ratings, highlighting areas for future efficiency improvements.</t>
    </r>
    <r>
      <rPr>
        <sz val="11"/>
        <color rgb="FFFF0000"/>
        <rFont val="Aptos Narrow"/>
        <family val="2"/>
        <scheme val="minor"/>
      </rPr>
      <t xml:space="preserve">
</t>
    </r>
    <r>
      <rPr>
        <sz val="11"/>
        <color theme="1"/>
        <rFont val="Aptos Narrow"/>
        <family val="2"/>
        <scheme val="minor"/>
      </rPr>
      <t xml:space="preserve">
In Sweden, a small portion of the portfolio holds voluntary environmental certifications (e.g., BREEAM Very Good &amp; Silver).</t>
    </r>
  </si>
  <si>
    <r>
      <t xml:space="preserve">5 new employees were hired during the period, representing a 20% hiring rate.
</t>
    </r>
    <r>
      <rPr>
        <sz val="11"/>
        <color theme="1"/>
        <rFont val="Aptos Narrow"/>
        <family val="2"/>
        <scheme val="minor"/>
      </rPr>
      <t xml:space="preserve">
Turnover rates are higher in executive and senior leadership roles, which will be an area of focus for retention efforts.</t>
    </r>
  </si>
  <si>
    <r>
      <t>Logistea recorded zero workplace injuries, accidents, or fatalities during the reporting period.</t>
    </r>
    <r>
      <rPr>
        <sz val="3"/>
        <color theme="1"/>
        <rFont val="Aptos Narrow"/>
        <family val="2"/>
        <scheme val="minor"/>
      </rPr>
      <t xml:space="preserve">
</t>
    </r>
    <r>
      <rPr>
        <sz val="11"/>
        <color theme="1"/>
        <rFont val="Aptos Narrow"/>
        <family val="2"/>
        <scheme val="minor"/>
      </rPr>
      <t>Lost workdays and absenteeism were reported at low levels, reflecting a generally healthy workforce.</t>
    </r>
    <r>
      <rPr>
        <sz val="3"/>
        <color theme="1"/>
        <rFont val="Aptos Narrow"/>
        <family val="2"/>
        <scheme val="minor"/>
      </rPr>
      <t xml:space="preserve">
</t>
    </r>
    <r>
      <rPr>
        <sz val="11"/>
        <color theme="1"/>
        <rFont val="Aptos Narrow"/>
        <family val="2"/>
        <scheme val="minor"/>
      </rPr>
      <t>This outcome highlights a strong safety culture and effective workplace well-being practices among direct employees.</t>
    </r>
    <r>
      <rPr>
        <sz val="3"/>
        <color theme="1"/>
        <rFont val="Aptos Narrow"/>
        <family val="2"/>
        <scheme val="minor"/>
      </rPr>
      <t xml:space="preserve">
</t>
    </r>
    <r>
      <rPr>
        <sz val="11"/>
        <color theme="1"/>
        <rFont val="Aptos Narrow"/>
        <family val="2"/>
        <scheme val="minor"/>
      </rPr>
      <t>We continuously work to maintain high health &amp; safety standards, ensuring that employees have access to training and preventive measures to minimize workplace risks.</t>
    </r>
  </si>
  <si>
    <t>Netherland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</si>
</sst>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_-* #,##0_-;\-* #,##0_-;_-* &quot;-&quot;??_-;_-@_-"/>
    <numFmt numFmtId="167" formatCode="0.000%"/>
    <numFmt numFmtId="168" formatCode="_(* #,##0.0_);_(* \(#,##0.0\);_(* &quot;-&quot;?_);@_)"/>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sz val="11"/>
      <color theme="4" tint="-0.249977111117893"/>
      <name val="Aptos Narrow"/>
      <family val="2"/>
      <scheme val="minor"/>
    </font>
    <font>
      <vertAlign val="superscript"/>
      <sz val="11"/>
      <color theme="1"/>
      <name val="Aptos Narrow"/>
      <family val="2"/>
      <scheme val="minor"/>
    </font>
    <font>
      <sz val="11"/>
      <name val="Aptos Narrow"/>
      <family val="2"/>
      <scheme val="minor"/>
    </font>
    <font>
      <vertAlign val="subscript"/>
      <sz val="11"/>
      <color theme="1"/>
      <name val="Aptos Narrow"/>
      <family val="2"/>
      <scheme val="minor"/>
    </font>
    <font>
      <vertAlign val="superscript"/>
      <sz val="11"/>
      <name val="Aptos Narrow"/>
      <family val="2"/>
      <scheme val="minor"/>
    </font>
    <font>
      <b/>
      <sz val="11"/>
      <color rgb="FF305496"/>
      <name val="Aptos Narrow"/>
      <family val="2"/>
      <scheme val="minor"/>
    </font>
    <font>
      <i/>
      <sz val="11"/>
      <color theme="1"/>
      <name val="Aptos Narrow"/>
      <family val="2"/>
      <scheme val="minor"/>
    </font>
    <font>
      <sz val="8"/>
      <name val="Aptos Narrow"/>
      <family val="2"/>
      <scheme val="minor"/>
    </font>
    <font>
      <sz val="11"/>
      <color rgb="FF0070C0"/>
      <name val="Aptos Narrow"/>
      <family val="2"/>
      <scheme val="minor"/>
    </font>
    <font>
      <sz val="11"/>
      <color theme="1" tint="0.499984740745262"/>
      <name val="Aptos Narrow"/>
      <family val="2"/>
      <scheme val="minor"/>
    </font>
    <font>
      <b/>
      <sz val="11"/>
      <name val="Aptos Narrow"/>
      <family val="2"/>
      <scheme val="minor"/>
    </font>
    <font>
      <b/>
      <sz val="11"/>
      <color theme="0"/>
      <name val="Arial Narrow"/>
      <family val="2"/>
    </font>
    <font>
      <sz val="11"/>
      <color theme="0"/>
      <name val="Aptos Narrow"/>
      <family val="2"/>
      <scheme val="minor"/>
    </font>
    <font>
      <sz val="3"/>
      <color theme="1"/>
      <name val="Aptos Narrow"/>
      <family val="2"/>
      <scheme val="minor"/>
    </font>
    <font>
      <sz val="9"/>
      <color theme="1"/>
      <name val="Aptos Narrow"/>
      <family val="2"/>
      <scheme val="minor"/>
    </font>
  </fonts>
  <fills count="14">
    <fill>
      <patternFill patternType="none"/>
    </fill>
    <fill>
      <patternFill patternType="gray125"/>
    </fill>
    <fill>
      <patternFill patternType="solid">
        <fgColor rgb="FFFFC000"/>
        <bgColor indexed="64"/>
      </patternFill>
    </fill>
    <fill>
      <patternFill patternType="solid">
        <fgColor rgb="FF305496"/>
        <bgColor indexed="64"/>
      </patternFill>
    </fill>
    <fill>
      <patternFill patternType="solid">
        <fgColor theme="4" tint="-0.249977111117893"/>
        <bgColor indexed="64"/>
      </patternFill>
    </fill>
    <fill>
      <patternFill patternType="solid">
        <fgColor theme="0"/>
        <bgColor indexed="64"/>
      </patternFill>
    </fill>
    <fill>
      <patternFill patternType="solid">
        <fgColor rgb="FF10486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1" tint="0.34998626667073579"/>
        <bgColor indexed="64"/>
      </patternFill>
    </fill>
  </fills>
  <borders count="9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theme="1" tint="0.499984740745262"/>
      </left>
      <right style="thin">
        <color indexed="64"/>
      </right>
      <top style="thin">
        <color theme="1" tint="0.499984740745262"/>
      </top>
      <bottom style="thin">
        <color indexed="64"/>
      </bottom>
      <diagonal/>
    </border>
    <border>
      <left/>
      <right/>
      <top style="medium">
        <color indexed="64"/>
      </top>
      <bottom style="thin">
        <color indexed="64"/>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theme="1" tint="0.499984740745262"/>
      </left>
      <right style="thin">
        <color theme="1" tint="0.499984740745262"/>
      </right>
      <top style="thin">
        <color indexed="64"/>
      </top>
      <bottom style="medium">
        <color indexed="64"/>
      </bottom>
      <diagonal/>
    </border>
    <border>
      <left style="thin">
        <color theme="1" tint="0.499984740745262"/>
      </left>
      <right style="thin">
        <color indexed="64"/>
      </right>
      <top style="medium">
        <color indexed="64"/>
      </top>
      <bottom style="thin">
        <color theme="1" tint="0.499984740745262"/>
      </bottom>
      <diagonal/>
    </border>
    <border>
      <left/>
      <right/>
      <top style="thin">
        <color theme="1" tint="0.499984740745262"/>
      </top>
      <bottom style="medium">
        <color indexed="64"/>
      </bottom>
      <diagonal/>
    </border>
    <border>
      <left style="thin">
        <color theme="1" tint="0.499984740745262"/>
      </left>
      <right/>
      <top style="medium">
        <color indexed="64"/>
      </top>
      <bottom style="thin">
        <color indexed="64"/>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indexed="64"/>
      </top>
      <bottom style="thin">
        <color indexed="64"/>
      </bottom>
      <diagonal/>
    </border>
    <border>
      <left style="thin">
        <color indexed="64"/>
      </left>
      <right style="thin">
        <color indexed="64"/>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right style="thin">
        <color theme="1" tint="0.499984740745262"/>
      </right>
      <top style="thin">
        <color indexed="64"/>
      </top>
      <bottom style="thin">
        <color indexed="64"/>
      </bottom>
      <diagonal/>
    </border>
    <border>
      <left/>
      <right/>
      <top style="thin">
        <color theme="0"/>
      </top>
      <bottom style="thin">
        <color theme="0"/>
      </bottom>
      <diagonal/>
    </border>
    <border>
      <left/>
      <right style="thin">
        <color indexed="64"/>
      </right>
      <top style="thin">
        <color theme="1" tint="0.499984740745262"/>
      </top>
      <bottom style="thin">
        <color indexed="64"/>
      </bottom>
      <diagonal/>
    </border>
    <border>
      <left style="thin">
        <color theme="0"/>
      </left>
      <right style="thin">
        <color theme="1" tint="0.499984740745262"/>
      </right>
      <top style="thin">
        <color theme="0"/>
      </top>
      <bottom/>
      <diagonal/>
    </border>
    <border>
      <left style="thin">
        <color theme="0"/>
      </left>
      <right style="thin">
        <color theme="1" tint="0.499984740745262"/>
      </right>
      <top/>
      <bottom/>
      <diagonal/>
    </border>
    <border>
      <left style="thin">
        <color theme="0"/>
      </left>
      <right style="thin">
        <color theme="1" tint="0.499984740745262"/>
      </right>
      <top/>
      <bottom style="thin">
        <color theme="0"/>
      </bottom>
      <diagonal/>
    </border>
    <border>
      <left/>
      <right style="thin">
        <color theme="1" tint="0.499984740745262"/>
      </right>
      <top style="thin">
        <color theme="1" tint="0.499984740745262"/>
      </top>
      <bottom style="medium">
        <color indexed="64"/>
      </bottom>
      <diagonal/>
    </border>
    <border>
      <left style="thin">
        <color indexed="64"/>
      </left>
      <right style="thin">
        <color theme="1" tint="0.499984740745262"/>
      </right>
      <top style="medium">
        <color indexed="64"/>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indexed="64"/>
      </right>
      <top/>
      <bottom/>
      <diagonal/>
    </border>
    <border>
      <left style="thin">
        <color theme="1" tint="0.499984740745262"/>
      </left>
      <right style="thin">
        <color indexed="64"/>
      </right>
      <top/>
      <bottom style="thin">
        <color theme="1" tint="0.499984740745262"/>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theme="1" tint="0.499984740745262"/>
      </left>
      <right style="thin">
        <color theme="1" tint="0.499984740745262"/>
      </right>
      <top/>
      <bottom style="medium">
        <color indexed="64"/>
      </bottom>
      <diagonal/>
    </border>
    <border>
      <left style="thin">
        <color theme="0"/>
      </left>
      <right style="thin">
        <color theme="1" tint="0.499984740745262"/>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1" tint="0.499984740745262"/>
      </left>
      <right style="thin">
        <color indexed="64"/>
      </right>
      <top/>
      <bottom style="medium">
        <color indexed="64"/>
      </bottom>
      <diagonal/>
    </border>
    <border>
      <left style="thin">
        <color theme="1" tint="0.499984740745262"/>
      </left>
      <right style="thin">
        <color theme="1" tint="0.499984740745262"/>
      </right>
      <top style="thin">
        <color indexed="64"/>
      </top>
      <bottom/>
      <diagonal/>
    </border>
    <border>
      <left/>
      <right style="thin">
        <color indexed="64"/>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theme="1" tint="0.499984740745262"/>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0"/>
      </bottom>
      <diagonal/>
    </border>
    <border>
      <left style="thin">
        <color indexed="64"/>
      </left>
      <right/>
      <top/>
      <bottom style="medium">
        <color indexed="64"/>
      </bottom>
      <diagonal/>
    </border>
    <border>
      <left style="thin">
        <color theme="1" tint="0.499984740745262"/>
      </left>
      <right/>
      <top style="medium">
        <color indexed="64"/>
      </top>
      <bottom/>
      <diagonal/>
    </border>
    <border>
      <left/>
      <right style="thin">
        <color theme="1" tint="0.499984740745262"/>
      </right>
      <top style="medium">
        <color indexed="64"/>
      </top>
      <bottom style="thin">
        <color indexed="64"/>
      </bottom>
      <diagonal/>
    </border>
    <border>
      <left/>
      <right style="thin">
        <color theme="1" tint="0.499984740745262"/>
      </right>
      <top style="thin">
        <color indexed="64"/>
      </top>
      <bottom style="thin">
        <color theme="1" tint="0.499984740745262"/>
      </bottom>
      <diagonal/>
    </border>
    <border>
      <left/>
      <right style="thin">
        <color indexed="64"/>
      </right>
      <top style="thin">
        <color theme="1" tint="0.499984740745262"/>
      </top>
      <bottom style="medium">
        <color indexed="64"/>
      </bottom>
      <diagonal/>
    </border>
    <border>
      <left/>
      <right style="thin">
        <color theme="0"/>
      </right>
      <top style="thin">
        <color indexed="64"/>
      </top>
      <bottom style="thin">
        <color theme="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8" fontId="19" fillId="0" borderId="0"/>
  </cellStyleXfs>
  <cellXfs count="401">
    <xf numFmtId="0" fontId="0" fillId="0" borderId="0" xfId="0"/>
    <xf numFmtId="0" fontId="4" fillId="0" borderId="1" xfId="0" applyFont="1" applyBorder="1" applyAlignment="1">
      <alignment vertical="center" wrapText="1"/>
    </xf>
    <xf numFmtId="0" fontId="0" fillId="0" borderId="1" xfId="0" applyBorder="1" applyAlignment="1">
      <alignment wrapText="1"/>
    </xf>
    <xf numFmtId="0" fontId="0" fillId="0" borderId="1" xfId="0" applyBorder="1"/>
    <xf numFmtId="0" fontId="0" fillId="0" borderId="2" xfId="0" applyBorder="1" applyAlignment="1">
      <alignment wrapText="1"/>
    </xf>
    <xf numFmtId="0" fontId="0" fillId="0" borderId="2" xfId="0" applyBorder="1"/>
    <xf numFmtId="0" fontId="0" fillId="0" borderId="3" xfId="0" applyBorder="1"/>
    <xf numFmtId="0" fontId="0" fillId="0" borderId="4" xfId="0" applyBorder="1"/>
    <xf numFmtId="0" fontId="0" fillId="0" borderId="2" xfId="0" applyBorder="1" applyAlignment="1">
      <alignment vertical="center"/>
    </xf>
    <xf numFmtId="0" fontId="0" fillId="0" borderId="1" xfId="0" applyBorder="1" applyAlignment="1">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4" xfId="0" applyBorder="1" applyAlignment="1">
      <alignment horizontal="left" vertical="center" wrapText="1"/>
    </xf>
    <xf numFmtId="0" fontId="4" fillId="0" borderId="4" xfId="0" applyFont="1" applyBorder="1" applyAlignment="1">
      <alignment horizontal="center" vertical="center" textRotation="90" wrapText="1"/>
    </xf>
    <xf numFmtId="0" fontId="4" fillId="0" borderId="2" xfId="0" applyFont="1" applyBorder="1" applyAlignment="1">
      <alignment vertical="center" wrapText="1"/>
    </xf>
    <xf numFmtId="0" fontId="2" fillId="2" borderId="7" xfId="0" applyFont="1" applyFill="1" applyBorder="1" applyAlignment="1">
      <alignment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xf>
    <xf numFmtId="0" fontId="0" fillId="0" borderId="7" xfId="0" applyBorder="1" applyAlignment="1">
      <alignment horizontal="left" vertical="center"/>
    </xf>
    <xf numFmtId="0" fontId="7" fillId="0" borderId="7" xfId="0" applyFont="1" applyBorder="1" applyAlignment="1">
      <alignment vertical="center" wrapText="1"/>
    </xf>
    <xf numFmtId="0" fontId="7" fillId="0" borderId="7" xfId="0" applyFont="1" applyBorder="1" applyAlignment="1">
      <alignment vertical="center"/>
    </xf>
    <xf numFmtId="0" fontId="4" fillId="2" borderId="5" xfId="0" applyFont="1" applyFill="1" applyBorder="1" applyAlignment="1">
      <alignment horizontal="center" vertical="center" textRotation="90"/>
    </xf>
    <xf numFmtId="0" fontId="2" fillId="2" borderId="7" xfId="0" applyFont="1" applyFill="1" applyBorder="1" applyAlignment="1">
      <alignment vertical="top" wrapText="1"/>
    </xf>
    <xf numFmtId="0" fontId="0" fillId="0" borderId="7" xfId="0" applyBorder="1" applyAlignment="1">
      <alignment horizontal="center" wrapText="1"/>
    </xf>
    <xf numFmtId="0" fontId="0" fillId="0" borderId="22" xfId="0" applyBorder="1"/>
    <xf numFmtId="0" fontId="0" fillId="0" borderId="23" xfId="0" applyBorder="1"/>
    <xf numFmtId="0" fontId="0" fillId="0" borderId="25" xfId="0" applyBorder="1" applyAlignment="1">
      <alignment horizontal="center" vertical="center" wrapText="1"/>
    </xf>
    <xf numFmtId="0" fontId="0" fillId="0" borderId="26" xfId="0" applyBorder="1"/>
    <xf numFmtId="0" fontId="0" fillId="0" borderId="27" xfId="0" applyBorder="1"/>
    <xf numFmtId="0" fontId="0" fillId="0" borderId="16" xfId="0" applyBorder="1" applyAlignment="1">
      <alignment vertical="center"/>
    </xf>
    <xf numFmtId="0" fontId="0" fillId="5" borderId="7" xfId="0" applyFill="1" applyBorder="1" applyAlignment="1">
      <alignment vertical="center"/>
    </xf>
    <xf numFmtId="0" fontId="0" fillId="5" borderId="7" xfId="0" applyFill="1" applyBorder="1" applyAlignment="1">
      <alignment vertical="center" wrapText="1"/>
    </xf>
    <xf numFmtId="0" fontId="0" fillId="0" borderId="4" xfId="0" applyBorder="1" applyAlignment="1">
      <alignment horizontal="right" vertical="center"/>
    </xf>
    <xf numFmtId="0" fontId="0" fillId="0" borderId="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9" xfId="0" applyBorder="1" applyAlignment="1">
      <alignment vertical="center"/>
    </xf>
    <xf numFmtId="0" fontId="0" fillId="0" borderId="29" xfId="0" applyBorder="1" applyAlignment="1">
      <alignment horizontal="left" vertical="center"/>
    </xf>
    <xf numFmtId="0" fontId="0" fillId="0" borderId="32" xfId="0" applyBorder="1" applyAlignment="1">
      <alignment vertical="center"/>
    </xf>
    <xf numFmtId="0" fontId="0" fillId="0" borderId="15" xfId="0" applyBorder="1" applyAlignment="1">
      <alignment horizontal="center" vertical="center" wrapText="1"/>
    </xf>
    <xf numFmtId="0" fontId="0" fillId="7" borderId="15" xfId="0" applyFill="1" applyBorder="1" applyAlignment="1">
      <alignment horizontal="left" vertical="center" wrapText="1"/>
    </xf>
    <xf numFmtId="0" fontId="7"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5" xfId="0" applyBorder="1" applyAlignment="1">
      <alignment vertical="center"/>
    </xf>
    <xf numFmtId="0" fontId="7" fillId="0" borderId="16" xfId="0" applyFont="1" applyBorder="1" applyAlignment="1">
      <alignment vertical="center"/>
    </xf>
    <xf numFmtId="0" fontId="0" fillId="0" borderId="25" xfId="0" applyBorder="1" applyAlignment="1">
      <alignment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4" fillId="0" borderId="6" xfId="0" applyFont="1" applyBorder="1" applyAlignment="1">
      <alignment horizontal="center" vertical="center" textRotation="90"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6" xfId="0" applyBorder="1" applyAlignment="1">
      <alignment vertical="center"/>
    </xf>
    <xf numFmtId="0" fontId="0" fillId="0" borderId="6" xfId="0" applyBorder="1" applyAlignment="1">
      <alignment horizontal="right" vertical="center"/>
    </xf>
    <xf numFmtId="0" fontId="0" fillId="0" borderId="20" xfId="0"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55" xfId="0" applyBorder="1" applyAlignment="1">
      <alignment horizontal="center" vertical="center" wrapText="1"/>
    </xf>
    <xf numFmtId="0" fontId="0" fillId="0" borderId="55" xfId="0" applyBorder="1" applyAlignment="1">
      <alignment vertical="center"/>
    </xf>
    <xf numFmtId="0" fontId="0" fillId="0" borderId="56" xfId="0" applyBorder="1" applyAlignment="1">
      <alignment vertical="center"/>
    </xf>
    <xf numFmtId="0" fontId="0" fillId="0" borderId="21" xfId="0" applyBorder="1" applyAlignment="1">
      <alignment vertical="center"/>
    </xf>
    <xf numFmtId="0" fontId="7" fillId="0" borderId="21" xfId="0" applyFont="1" applyBorder="1" applyAlignment="1">
      <alignment vertical="center"/>
    </xf>
    <xf numFmtId="0" fontId="7" fillId="0" borderId="25" xfId="0" applyFont="1" applyBorder="1" applyAlignment="1">
      <alignment vertical="center"/>
    </xf>
    <xf numFmtId="0" fontId="5" fillId="0" borderId="42" xfId="0" applyFont="1" applyBorder="1" applyAlignment="1">
      <alignment horizontal="center" wrapText="1"/>
    </xf>
    <xf numFmtId="0" fontId="5" fillId="0" borderId="28" xfId="0" applyFont="1" applyBorder="1" applyAlignment="1">
      <alignment horizontal="right" vertical="center" wrapText="1"/>
    </xf>
    <xf numFmtId="0" fontId="5" fillId="0" borderId="42" xfId="0" applyFont="1" applyBorder="1" applyAlignment="1">
      <alignment horizontal="right" vertical="center" wrapText="1"/>
    </xf>
    <xf numFmtId="0" fontId="5" fillId="0" borderId="28" xfId="0" applyFont="1" applyBorder="1" applyAlignment="1">
      <alignment horizontal="center" wrapText="1"/>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59" xfId="0" applyBorder="1" applyAlignment="1">
      <alignment vertical="center"/>
    </xf>
    <xf numFmtId="0" fontId="0" fillId="0" borderId="29" xfId="0" applyBorder="1" applyAlignment="1">
      <alignment vertical="center" wrapText="1"/>
    </xf>
    <xf numFmtId="0" fontId="2" fillId="6" borderId="0" xfId="0" applyFont="1" applyFill="1" applyAlignment="1">
      <alignment horizontal="center" vertical="center"/>
    </xf>
    <xf numFmtId="0" fontId="0" fillId="0" borderId="17" xfId="0" applyBorder="1" applyAlignment="1">
      <alignment vertical="center" wrapText="1"/>
    </xf>
    <xf numFmtId="0" fontId="0" fillId="0" borderId="62" xfId="0" applyBorder="1" applyAlignment="1">
      <alignment vertical="center" wrapText="1"/>
    </xf>
    <xf numFmtId="0" fontId="0" fillId="0" borderId="63" xfId="0" applyBorder="1" applyAlignment="1">
      <alignment horizontal="left" vertical="center" wrapText="1"/>
    </xf>
    <xf numFmtId="164" fontId="0" fillId="0" borderId="28" xfId="2" applyNumberFormat="1" applyFont="1" applyFill="1" applyBorder="1" applyAlignment="1">
      <alignment vertical="center"/>
    </xf>
    <xf numFmtId="164" fontId="0" fillId="0" borderId="20" xfId="2" applyNumberFormat="1" applyFont="1" applyFill="1" applyBorder="1" applyAlignment="1">
      <alignment vertical="center"/>
    </xf>
    <xf numFmtId="10" fontId="0" fillId="0" borderId="14" xfId="2" applyNumberFormat="1" applyFont="1" applyFill="1" applyBorder="1" applyAlignment="1">
      <alignment horizontal="right" vertical="center"/>
    </xf>
    <xf numFmtId="10" fontId="0" fillId="0" borderId="18" xfId="2" applyNumberFormat="1" applyFont="1" applyFill="1" applyBorder="1" applyAlignment="1">
      <alignment horizontal="right" vertical="center"/>
    </xf>
    <xf numFmtId="10" fontId="0" fillId="0" borderId="10" xfId="2" applyNumberFormat="1" applyFont="1" applyFill="1" applyBorder="1" applyAlignment="1">
      <alignment horizontal="right" vertical="center"/>
    </xf>
    <xf numFmtId="0" fontId="7" fillId="0" borderId="39" xfId="0" applyFont="1" applyBorder="1" applyAlignment="1">
      <alignment horizontal="right" vertical="center"/>
    </xf>
    <xf numFmtId="166" fontId="0" fillId="0" borderId="38" xfId="1" quotePrefix="1" applyNumberFormat="1" applyFont="1" applyFill="1" applyBorder="1" applyAlignment="1">
      <alignment horizontal="right" vertical="center"/>
    </xf>
    <xf numFmtId="9" fontId="0" fillId="0" borderId="47" xfId="0" applyNumberFormat="1" applyBorder="1" applyAlignment="1">
      <alignment horizontal="center" vertical="center"/>
    </xf>
    <xf numFmtId="2" fontId="0" fillId="0" borderId="16" xfId="0" applyNumberFormat="1" applyBorder="1" applyAlignment="1">
      <alignment horizontal="right" vertical="center"/>
    </xf>
    <xf numFmtId="2" fontId="0" fillId="0" borderId="7" xfId="0" applyNumberFormat="1" applyBorder="1" applyAlignment="1">
      <alignment horizontal="right" vertical="center"/>
    </xf>
    <xf numFmtId="0" fontId="0" fillId="0" borderId="7" xfId="0" applyBorder="1" applyAlignment="1">
      <alignment horizontal="right" vertical="center"/>
    </xf>
    <xf numFmtId="2" fontId="0" fillId="0" borderId="61" xfId="0" applyNumberFormat="1" applyBorder="1" applyAlignment="1">
      <alignment horizontal="right" vertical="center"/>
    </xf>
    <xf numFmtId="0" fontId="0" fillId="0" borderId="20" xfId="0" applyBorder="1" applyAlignment="1">
      <alignment horizontal="right" vertical="center"/>
    </xf>
    <xf numFmtId="166" fontId="7" fillId="0" borderId="28" xfId="1" applyNumberFormat="1" applyFont="1" applyFill="1" applyBorder="1" applyAlignment="1">
      <alignment horizontal="right" vertical="center"/>
    </xf>
    <xf numFmtId="166" fontId="7" fillId="0" borderId="20" xfId="1" applyNumberFormat="1" applyFont="1" applyFill="1" applyBorder="1" applyAlignment="1">
      <alignment horizontal="right" vertical="center"/>
    </xf>
    <xf numFmtId="43" fontId="7" fillId="0" borderId="20" xfId="1" applyFont="1" applyFill="1" applyBorder="1" applyAlignment="1">
      <alignment horizontal="right" vertical="center"/>
    </xf>
    <xf numFmtId="0" fontId="7" fillId="0" borderId="20" xfId="0" applyFont="1" applyBorder="1" applyAlignment="1">
      <alignment horizontal="right" vertical="center"/>
    </xf>
    <xf numFmtId="9" fontId="7" fillId="0" borderId="30" xfId="2" applyFont="1" applyFill="1" applyBorder="1" applyAlignment="1">
      <alignment horizontal="right" vertical="center"/>
    </xf>
    <xf numFmtId="165" fontId="0" fillId="0" borderId="28" xfId="1" quotePrefix="1" applyNumberFormat="1" applyFont="1" applyFill="1" applyBorder="1" applyAlignment="1">
      <alignment horizontal="right" vertical="center" wrapText="1"/>
    </xf>
    <xf numFmtId="165" fontId="0" fillId="0" borderId="20" xfId="1" quotePrefix="1" applyNumberFormat="1" applyFont="1" applyFill="1" applyBorder="1" applyAlignment="1">
      <alignment horizontal="right" vertical="center" wrapText="1"/>
    </xf>
    <xf numFmtId="165" fontId="0" fillId="0" borderId="20" xfId="1" applyNumberFormat="1" applyFont="1" applyFill="1" applyBorder="1" applyAlignment="1">
      <alignment horizontal="right" vertical="center"/>
    </xf>
    <xf numFmtId="165" fontId="0" fillId="0" borderId="20" xfId="1" quotePrefix="1" applyNumberFormat="1" applyFont="1" applyFill="1" applyBorder="1" applyAlignment="1">
      <alignment horizontal="right" vertical="center"/>
    </xf>
    <xf numFmtId="43" fontId="0" fillId="0" borderId="20" xfId="1" applyFont="1" applyFill="1" applyBorder="1" applyAlignment="1">
      <alignment horizontal="right" vertical="center"/>
    </xf>
    <xf numFmtId="2" fontId="0" fillId="0" borderId="20" xfId="0" applyNumberFormat="1" applyBorder="1" applyAlignment="1">
      <alignment horizontal="right" vertical="center"/>
    </xf>
    <xf numFmtId="9" fontId="0" fillId="0" borderId="20" xfId="0" applyNumberFormat="1" applyBorder="1" applyAlignment="1">
      <alignment horizontal="right" vertical="center"/>
    </xf>
    <xf numFmtId="166" fontId="0" fillId="0" borderId="30" xfId="1" quotePrefix="1" applyNumberFormat="1" applyFont="1" applyFill="1" applyBorder="1" applyAlignment="1">
      <alignment horizontal="right" vertical="center"/>
    </xf>
    <xf numFmtId="10" fontId="0" fillId="0" borderId="20" xfId="0" applyNumberFormat="1" applyBorder="1" applyAlignment="1">
      <alignment horizontal="right" vertical="center"/>
    </xf>
    <xf numFmtId="166" fontId="0" fillId="0" borderId="20" xfId="1" applyNumberFormat="1" applyFont="1" applyFill="1" applyBorder="1" applyAlignment="1">
      <alignment horizontal="right" vertical="center"/>
    </xf>
    <xf numFmtId="9" fontId="0" fillId="0" borderId="30" xfId="0" applyNumberFormat="1" applyBorder="1" applyAlignment="1">
      <alignment horizontal="right" vertical="center"/>
    </xf>
    <xf numFmtId="166" fontId="7" fillId="0" borderId="15" xfId="1" applyNumberFormat="1" applyFont="1" applyFill="1" applyBorder="1" applyAlignment="1">
      <alignment horizontal="right" vertical="center"/>
    </xf>
    <xf numFmtId="164" fontId="7" fillId="0" borderId="20" xfId="0" applyNumberFormat="1" applyFont="1" applyBorder="1" applyAlignment="1">
      <alignment horizontal="right" vertical="center"/>
    </xf>
    <xf numFmtId="166" fontId="0" fillId="0" borderId="33" xfId="0" applyNumberFormat="1" applyBorder="1" applyAlignment="1">
      <alignment horizontal="right" vertical="center"/>
    </xf>
    <xf numFmtId="166" fontId="0" fillId="0" borderId="20" xfId="0" applyNumberFormat="1" applyBorder="1" applyAlignment="1">
      <alignment horizontal="right" vertical="center"/>
    </xf>
    <xf numFmtId="164" fontId="0" fillId="0" borderId="20" xfId="2" applyNumberFormat="1" applyFont="1" applyFill="1" applyBorder="1" applyAlignment="1">
      <alignment horizontal="right" vertical="center"/>
    </xf>
    <xf numFmtId="164" fontId="0" fillId="0" borderId="20" xfId="0" applyNumberFormat="1" applyBorder="1" applyAlignment="1">
      <alignment horizontal="right" vertical="center"/>
    </xf>
    <xf numFmtId="166" fontId="1" fillId="0" borderId="20" xfId="1" applyNumberFormat="1" applyFont="1" applyFill="1" applyBorder="1" applyAlignment="1">
      <alignment horizontal="right" vertical="center"/>
    </xf>
    <xf numFmtId="9" fontId="0" fillId="0" borderId="34" xfId="0" applyNumberFormat="1" applyBorder="1" applyAlignment="1">
      <alignment horizontal="right" vertical="center"/>
    </xf>
    <xf numFmtId="2" fontId="0" fillId="0" borderId="30" xfId="0" applyNumberFormat="1" applyBorder="1" applyAlignment="1">
      <alignment horizontal="center" vertical="center"/>
    </xf>
    <xf numFmtId="166" fontId="0" fillId="0" borderId="20" xfId="1" quotePrefix="1" applyNumberFormat="1" applyFont="1" applyFill="1" applyBorder="1" applyAlignment="1">
      <alignment horizontal="right" vertical="center"/>
    </xf>
    <xf numFmtId="0" fontId="4" fillId="2" borderId="20" xfId="0" applyFont="1" applyFill="1" applyBorder="1" applyAlignment="1">
      <alignment horizontal="center" vertical="center" textRotation="90" wrapText="1"/>
    </xf>
    <xf numFmtId="0" fontId="0" fillId="2" borderId="20" xfId="0" applyFill="1" applyBorder="1" applyAlignment="1">
      <alignment horizontal="left" vertical="center" wrapText="1"/>
    </xf>
    <xf numFmtId="0" fontId="10" fillId="0" borderId="7" xfId="0" applyFont="1" applyBorder="1" applyAlignment="1">
      <alignment vertical="center"/>
    </xf>
    <xf numFmtId="0" fontId="7" fillId="0" borderId="49" xfId="0" applyFont="1" applyBorder="1" applyAlignment="1">
      <alignment vertical="center"/>
    </xf>
    <xf numFmtId="0" fontId="7" fillId="5" borderId="7" xfId="0" applyFont="1" applyFill="1" applyBorder="1" applyAlignment="1">
      <alignment horizontal="left" vertical="center"/>
    </xf>
    <xf numFmtId="0" fontId="7" fillId="0" borderId="7" xfId="0" applyFont="1" applyBorder="1" applyAlignment="1">
      <alignment horizontal="left" vertical="center"/>
    </xf>
    <xf numFmtId="9" fontId="7" fillId="0" borderId="28" xfId="2" applyFont="1" applyFill="1" applyBorder="1" applyAlignment="1">
      <alignment vertical="center"/>
    </xf>
    <xf numFmtId="164" fontId="7" fillId="0" borderId="20" xfId="2" applyNumberFormat="1" applyFont="1" applyFill="1" applyBorder="1" applyAlignment="1">
      <alignment horizontal="right" vertical="center"/>
    </xf>
    <xf numFmtId="164" fontId="7" fillId="0" borderId="28" xfId="2" applyNumberFormat="1" applyFont="1" applyFill="1" applyBorder="1" applyAlignment="1">
      <alignment vertical="center"/>
    </xf>
    <xf numFmtId="164" fontId="7" fillId="0" borderId="20" xfId="2" applyNumberFormat="1" applyFont="1" applyFill="1" applyBorder="1" applyAlignment="1">
      <alignment vertical="center"/>
    </xf>
    <xf numFmtId="0" fontId="2" fillId="4" borderId="0" xfId="0" applyFont="1" applyFill="1" applyAlignment="1">
      <alignment horizontal="center" vertical="center" wrapText="1"/>
    </xf>
    <xf numFmtId="0" fontId="0" fillId="0" borderId="65" xfId="0" applyBorder="1" applyAlignment="1">
      <alignment horizontal="right" vertical="center"/>
    </xf>
    <xf numFmtId="0" fontId="5" fillId="0" borderId="16" xfId="0" applyFont="1" applyBorder="1" applyAlignment="1">
      <alignment horizontal="center" vertical="center" wrapText="1"/>
    </xf>
    <xf numFmtId="165" fontId="1" fillId="0" borderId="20" xfId="1" quotePrefix="1" applyNumberFormat="1" applyFont="1" applyFill="1" applyBorder="1" applyAlignment="1">
      <alignment horizontal="right" vertical="center" wrapText="1"/>
    </xf>
    <xf numFmtId="0" fontId="0" fillId="0" borderId="97" xfId="0" applyBorder="1"/>
    <xf numFmtId="43" fontId="14" fillId="11" borderId="34" xfId="1" applyFont="1" applyFill="1" applyBorder="1" applyAlignment="1">
      <alignment horizontal="center"/>
    </xf>
    <xf numFmtId="43" fontId="14" fillId="11" borderId="36" xfId="1" applyFont="1" applyFill="1" applyBorder="1" applyAlignment="1">
      <alignment horizontal="center"/>
    </xf>
    <xf numFmtId="43" fontId="14" fillId="11" borderId="53" xfId="1" applyFont="1" applyFill="1" applyBorder="1" applyAlignment="1">
      <alignment horizontal="center"/>
    </xf>
    <xf numFmtId="43" fontId="14" fillId="11" borderId="54" xfId="1" applyFont="1" applyFill="1" applyBorder="1" applyAlignment="1">
      <alignment horizontal="center"/>
    </xf>
    <xf numFmtId="43" fontId="0" fillId="11" borderId="54" xfId="1" quotePrefix="1" applyFont="1" applyFill="1" applyBorder="1" applyAlignment="1">
      <alignment horizontal="center" wrapText="1"/>
    </xf>
    <xf numFmtId="43" fontId="0" fillId="11" borderId="36" xfId="1" quotePrefix="1" applyFont="1" applyFill="1" applyBorder="1" applyAlignment="1">
      <alignment horizontal="center" wrapText="1"/>
    </xf>
    <xf numFmtId="43" fontId="0" fillId="11" borderId="53" xfId="1" quotePrefix="1" applyFont="1" applyFill="1" applyBorder="1" applyAlignment="1">
      <alignment horizontal="center" wrapText="1"/>
    </xf>
    <xf numFmtId="43" fontId="0" fillId="11" borderId="54" xfId="1" applyFont="1" applyFill="1" applyBorder="1" applyAlignment="1">
      <alignment horizontal="center"/>
    </xf>
    <xf numFmtId="43" fontId="0" fillId="11" borderId="36" xfId="1" applyFont="1" applyFill="1" applyBorder="1" applyAlignment="1">
      <alignment horizontal="center"/>
    </xf>
    <xf numFmtId="43" fontId="0" fillId="11" borderId="53" xfId="1" applyFont="1" applyFill="1" applyBorder="1" applyAlignment="1">
      <alignment horizontal="center"/>
    </xf>
    <xf numFmtId="43" fontId="0" fillId="11" borderId="34" xfId="1" applyFont="1" applyFill="1" applyBorder="1" applyAlignment="1">
      <alignment horizontal="center"/>
    </xf>
    <xf numFmtId="43" fontId="0" fillId="11" borderId="28" xfId="1" applyFont="1" applyFill="1" applyBorder="1" applyAlignment="1">
      <alignment horizontal="center"/>
    </xf>
    <xf numFmtId="0" fontId="0" fillId="11" borderId="45" xfId="0" applyFill="1" applyBorder="1" applyAlignment="1">
      <alignment horizontal="center" vertical="center"/>
    </xf>
    <xf numFmtId="0" fontId="0" fillId="11" borderId="40" xfId="0" applyFill="1" applyBorder="1" applyAlignment="1">
      <alignment horizontal="center" vertical="center"/>
    </xf>
    <xf numFmtId="0" fontId="0" fillId="11" borderId="46" xfId="0" applyFill="1" applyBorder="1" applyAlignment="1">
      <alignment horizontal="center" vertical="center"/>
    </xf>
    <xf numFmtId="0" fontId="0" fillId="11" borderId="78" xfId="0" applyFill="1" applyBorder="1" applyAlignment="1">
      <alignment horizontal="center" vertical="center"/>
    </xf>
    <xf numFmtId="0" fontId="0" fillId="11" borderId="0" xfId="0" applyFill="1" applyAlignment="1">
      <alignment horizontal="center" vertical="center"/>
    </xf>
    <xf numFmtId="0" fontId="0" fillId="11" borderId="35" xfId="0" applyFill="1" applyBorder="1" applyAlignment="1">
      <alignment horizontal="center" vertical="center"/>
    </xf>
    <xf numFmtId="0" fontId="0" fillId="11" borderId="92" xfId="0" applyFill="1" applyBorder="1" applyAlignment="1">
      <alignment horizontal="center" vertical="center"/>
    </xf>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0" borderId="76" xfId="0" applyFill="1" applyBorder="1" applyAlignment="1">
      <alignment horizontal="center" vertical="center"/>
    </xf>
    <xf numFmtId="0" fontId="0" fillId="10" borderId="77" xfId="0" applyFill="1" applyBorder="1" applyAlignment="1">
      <alignment horizontal="center" vertical="center"/>
    </xf>
    <xf numFmtId="0" fontId="0" fillId="10" borderId="44" xfId="0" applyFill="1" applyBorder="1" applyAlignment="1">
      <alignment horizontal="center" vertical="center"/>
    </xf>
    <xf numFmtId="0" fontId="0" fillId="10" borderId="78" xfId="0" applyFill="1" applyBorder="1" applyAlignment="1">
      <alignment horizontal="center" vertical="center"/>
    </xf>
    <xf numFmtId="0" fontId="0" fillId="10" borderId="0" xfId="0" applyFill="1" applyAlignment="1">
      <alignment horizontal="center" vertical="center"/>
    </xf>
    <xf numFmtId="0" fontId="0" fillId="10" borderId="35" xfId="0" applyFill="1" applyBorder="1" applyAlignment="1">
      <alignment horizontal="center" vertical="center"/>
    </xf>
    <xf numFmtId="0" fontId="0" fillId="10" borderId="42" xfId="0" applyFill="1" applyBorder="1" applyAlignment="1">
      <alignment horizontal="center" vertical="center"/>
    </xf>
    <xf numFmtId="0" fontId="0" fillId="10" borderId="38" xfId="0" applyFill="1" applyBorder="1" applyAlignment="1">
      <alignment horizontal="center" vertical="center"/>
    </xf>
    <xf numFmtId="0" fontId="0" fillId="10" borderId="43" xfId="0" applyFill="1" applyBorder="1" applyAlignment="1">
      <alignment horizontal="center" vertical="center"/>
    </xf>
    <xf numFmtId="0" fontId="0" fillId="0" borderId="24"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textRotation="90"/>
    </xf>
    <xf numFmtId="0" fontId="0" fillId="0" borderId="36" xfId="0" applyBorder="1" applyAlignment="1">
      <alignment horizontal="center" vertical="center" textRotation="90"/>
    </xf>
    <xf numFmtId="0" fontId="0" fillId="0" borderId="28" xfId="0" applyBorder="1" applyAlignment="1">
      <alignment horizontal="center" vertical="center" textRotation="90"/>
    </xf>
    <xf numFmtId="0" fontId="0" fillId="0" borderId="83" xfId="0" applyBorder="1" applyAlignment="1">
      <alignment horizontal="center" vertical="center"/>
    </xf>
    <xf numFmtId="0" fontId="0" fillId="0" borderId="41" xfId="0" applyBorder="1" applyAlignment="1">
      <alignment horizontal="center" vertical="center"/>
    </xf>
    <xf numFmtId="0" fontId="4" fillId="0" borderId="24"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textRotation="90"/>
    </xf>
    <xf numFmtId="0" fontId="4" fillId="0" borderId="36" xfId="0" applyFont="1" applyBorder="1" applyAlignment="1">
      <alignment horizontal="center" vertical="center" textRotation="90"/>
    </xf>
    <xf numFmtId="0" fontId="4" fillId="0" borderId="28" xfId="0" applyFont="1" applyBorder="1" applyAlignment="1">
      <alignment horizontal="center" vertical="center" textRotation="90"/>
    </xf>
    <xf numFmtId="0" fontId="0" fillId="0" borderId="34" xfId="0" applyBorder="1" applyAlignment="1">
      <alignment horizontal="center" vertical="center"/>
    </xf>
    <xf numFmtId="0" fontId="0" fillId="0" borderId="28" xfId="0" applyBorder="1" applyAlignment="1">
      <alignment horizontal="center" vertical="center"/>
    </xf>
    <xf numFmtId="0" fontId="4" fillId="9" borderId="34" xfId="0" applyFont="1" applyFill="1" applyBorder="1" applyAlignment="1">
      <alignment horizontal="center" vertical="center" textRotation="90" wrapText="1"/>
    </xf>
    <xf numFmtId="0" fontId="4" fillId="9" borderId="36" xfId="0" applyFont="1" applyFill="1" applyBorder="1" applyAlignment="1">
      <alignment horizontal="center" vertical="center" textRotation="90" wrapText="1"/>
    </xf>
    <xf numFmtId="0" fontId="4" fillId="9" borderId="28" xfId="0" applyFont="1" applyFill="1" applyBorder="1" applyAlignment="1">
      <alignment horizontal="center" vertical="center" textRotation="90" wrapText="1"/>
    </xf>
    <xf numFmtId="0" fontId="0" fillId="0" borderId="36" xfId="0" applyBorder="1" applyAlignment="1">
      <alignment horizontal="center" vertical="center"/>
    </xf>
    <xf numFmtId="9" fontId="4" fillId="0" borderId="31" xfId="0" applyNumberFormat="1" applyFont="1" applyBorder="1" applyAlignment="1">
      <alignment horizontal="right" vertical="center"/>
    </xf>
    <xf numFmtId="9" fontId="4" fillId="0" borderId="96" xfId="0" applyNumberFormat="1" applyFont="1" applyBorder="1" applyAlignment="1">
      <alignment horizontal="right" vertical="center"/>
    </xf>
    <xf numFmtId="9" fontId="4" fillId="0" borderId="17" xfId="0" applyNumberFormat="1" applyFont="1" applyBorder="1" applyAlignment="1">
      <alignment horizontal="right" vertical="center"/>
    </xf>
    <xf numFmtId="9" fontId="4" fillId="0" borderId="86" xfId="0" applyNumberFormat="1" applyFont="1" applyBorder="1" applyAlignment="1">
      <alignment horizontal="right" vertical="center"/>
    </xf>
    <xf numFmtId="9" fontId="4" fillId="0" borderId="88" xfId="0" applyNumberFormat="1" applyFont="1" applyBorder="1" applyAlignment="1">
      <alignment horizontal="right" vertical="center"/>
    </xf>
    <xf numFmtId="9" fontId="4" fillId="0" borderId="89" xfId="0" applyNumberFormat="1" applyFont="1" applyBorder="1" applyAlignment="1">
      <alignment horizontal="right" vertical="center"/>
    </xf>
    <xf numFmtId="165" fontId="15" fillId="0" borderId="24" xfId="1" applyNumberFormat="1" applyFont="1" applyFill="1" applyBorder="1" applyAlignment="1">
      <alignment horizontal="right" vertical="center"/>
    </xf>
    <xf numFmtId="165" fontId="15" fillId="0" borderId="37" xfId="1" applyNumberFormat="1" applyFont="1" applyFill="1" applyBorder="1" applyAlignment="1">
      <alignment horizontal="right" vertical="center"/>
    </xf>
    <xf numFmtId="43" fontId="14" fillId="11" borderId="44" xfId="1" applyFont="1" applyFill="1" applyBorder="1" applyAlignment="1">
      <alignment horizontal="center"/>
    </xf>
    <xf numFmtId="43" fontId="14" fillId="11" borderId="35" xfId="1" applyFont="1" applyFill="1" applyBorder="1" applyAlignment="1">
      <alignment horizontal="center"/>
    </xf>
    <xf numFmtId="43" fontId="14" fillId="11" borderId="48" xfId="1" applyFont="1" applyFill="1" applyBorder="1" applyAlignment="1">
      <alignment horizontal="center"/>
    </xf>
    <xf numFmtId="43" fontId="15" fillId="0" borderId="24" xfId="1" applyFont="1" applyFill="1" applyBorder="1" applyAlignment="1">
      <alignment horizontal="right" vertical="center"/>
    </xf>
    <xf numFmtId="43" fontId="15" fillId="0" borderId="37" xfId="1" applyFont="1" applyFill="1" applyBorder="1" applyAlignment="1">
      <alignment horizontal="right" vertical="center"/>
    </xf>
    <xf numFmtId="165" fontId="15" fillId="0" borderId="83" xfId="1" applyNumberFormat="1" applyFont="1" applyFill="1" applyBorder="1" applyAlignment="1">
      <alignment horizontal="right" vertical="center"/>
    </xf>
    <xf numFmtId="165" fontId="15" fillId="0" borderId="41" xfId="1" applyNumberFormat="1" applyFont="1" applyFill="1" applyBorder="1" applyAlignment="1">
      <alignment horizontal="right" vertical="center"/>
    </xf>
    <xf numFmtId="166" fontId="15" fillId="0" borderId="24" xfId="1" applyNumberFormat="1" applyFont="1" applyFill="1" applyBorder="1" applyAlignment="1">
      <alignment horizontal="right" vertical="center"/>
    </xf>
    <xf numFmtId="166" fontId="15" fillId="0" borderId="37" xfId="1" applyNumberFormat="1" applyFont="1" applyFill="1" applyBorder="1" applyAlignment="1">
      <alignment horizontal="right" vertical="center"/>
    </xf>
    <xf numFmtId="166" fontId="15" fillId="0" borderId="83" xfId="1" applyNumberFormat="1" applyFont="1" applyFill="1" applyBorder="1" applyAlignment="1">
      <alignment horizontal="right" vertical="center"/>
    </xf>
    <xf numFmtId="166" fontId="15" fillId="0" borderId="41" xfId="1" applyNumberFormat="1" applyFont="1" applyFill="1" applyBorder="1" applyAlignment="1">
      <alignment horizontal="right" vertical="center"/>
    </xf>
    <xf numFmtId="10" fontId="4" fillId="0" borderId="81" xfId="0" applyNumberFormat="1" applyFont="1" applyBorder="1" applyAlignment="1">
      <alignment horizontal="right" vertical="center"/>
    </xf>
    <xf numFmtId="10" fontId="4" fillId="0" borderId="82" xfId="0" applyNumberFormat="1" applyFont="1" applyBorder="1" applyAlignment="1">
      <alignment horizontal="right" vertical="center"/>
    </xf>
    <xf numFmtId="167" fontId="4" fillId="0" borderId="24" xfId="0" applyNumberFormat="1" applyFont="1" applyBorder="1" applyAlignment="1">
      <alignment horizontal="right" vertical="center"/>
    </xf>
    <xf numFmtId="167" fontId="4" fillId="0" borderId="37" xfId="0" applyNumberFormat="1" applyFont="1" applyBorder="1" applyAlignment="1">
      <alignment horizontal="right" vertical="center"/>
    </xf>
    <xf numFmtId="10" fontId="4" fillId="0" borderId="24" xfId="0" applyNumberFormat="1" applyFont="1" applyBorder="1" applyAlignment="1">
      <alignment horizontal="right" vertical="center"/>
    </xf>
    <xf numFmtId="10" fontId="4" fillId="0" borderId="37" xfId="0" applyNumberFormat="1" applyFont="1" applyBorder="1" applyAlignment="1">
      <alignment horizontal="right" vertical="center"/>
    </xf>
    <xf numFmtId="0" fontId="4" fillId="0" borderId="24" xfId="0" applyFont="1" applyBorder="1" applyAlignment="1">
      <alignment horizontal="right" vertical="center"/>
    </xf>
    <xf numFmtId="0" fontId="4" fillId="0" borderId="37" xfId="0" applyFont="1" applyBorder="1" applyAlignment="1">
      <alignment horizontal="right" vertical="center"/>
    </xf>
    <xf numFmtId="43" fontId="4" fillId="0" borderId="24" xfId="1" applyFont="1" applyFill="1" applyBorder="1" applyAlignment="1">
      <alignment horizontal="right" vertical="center"/>
    </xf>
    <xf numFmtId="43" fontId="4" fillId="0" borderId="37" xfId="1" applyFont="1" applyFill="1" applyBorder="1" applyAlignment="1">
      <alignment horizontal="right" vertical="center"/>
    </xf>
    <xf numFmtId="166" fontId="4" fillId="0" borderId="24" xfId="1" applyNumberFormat="1" applyFont="1" applyFill="1" applyBorder="1" applyAlignment="1">
      <alignment horizontal="right" vertical="center"/>
    </xf>
    <xf numFmtId="166" fontId="4" fillId="0" borderId="37" xfId="1" applyNumberFormat="1" applyFont="1" applyFill="1" applyBorder="1" applyAlignment="1">
      <alignment horizontal="right" vertical="center"/>
    </xf>
    <xf numFmtId="0" fontId="2" fillId="3" borderId="88" xfId="0" applyFont="1" applyFill="1" applyBorder="1" applyAlignment="1">
      <alignment horizontal="center" vertical="center"/>
    </xf>
    <xf numFmtId="0" fontId="2" fillId="3" borderId="95" xfId="0" applyFont="1" applyFill="1" applyBorder="1" applyAlignment="1">
      <alignment horizontal="center" vertical="center"/>
    </xf>
    <xf numFmtId="0" fontId="0" fillId="11" borderId="58" xfId="0" applyFill="1" applyBorder="1" applyAlignment="1">
      <alignment horizontal="center" vertical="center"/>
    </xf>
    <xf numFmtId="0" fontId="0" fillId="11" borderId="50" xfId="0" applyFill="1" applyBorder="1" applyAlignment="1">
      <alignment horizontal="center" vertical="center"/>
    </xf>
    <xf numFmtId="0" fontId="0" fillId="11" borderId="41" xfId="0" applyFill="1" applyBorder="1" applyAlignment="1">
      <alignment horizontal="center" vertical="center"/>
    </xf>
    <xf numFmtId="0" fontId="0" fillId="11" borderId="60" xfId="0" applyFill="1" applyBorder="1" applyAlignment="1">
      <alignment horizontal="center" vertical="center"/>
    </xf>
    <xf numFmtId="0" fontId="0" fillId="11" borderId="39" xfId="0" applyFill="1" applyBorder="1" applyAlignment="1">
      <alignment horizontal="center" vertical="center"/>
    </xf>
    <xf numFmtId="0" fontId="0" fillId="11" borderId="37" xfId="0" applyFill="1" applyBorder="1" applyAlignment="1">
      <alignment horizontal="center" vertical="center"/>
    </xf>
    <xf numFmtId="164" fontId="15" fillId="0" borderId="24" xfId="0" applyNumberFormat="1" applyFont="1" applyBorder="1" applyAlignment="1">
      <alignment horizontal="right" vertical="center"/>
    </xf>
    <xf numFmtId="164" fontId="15" fillId="0" borderId="37" xfId="0" applyNumberFormat="1" applyFont="1" applyBorder="1" applyAlignment="1">
      <alignment horizontal="right" vertical="center"/>
    </xf>
    <xf numFmtId="166" fontId="15" fillId="0" borderId="58" xfId="1" applyNumberFormat="1" applyFont="1" applyFill="1" applyBorder="1" applyAlignment="1">
      <alignment horizontal="right" vertical="center"/>
    </xf>
    <xf numFmtId="166" fontId="15" fillId="0" borderId="94" xfId="1" applyNumberFormat="1" applyFont="1" applyFill="1" applyBorder="1" applyAlignment="1">
      <alignment horizontal="right" vertical="center"/>
    </xf>
    <xf numFmtId="0" fontId="0" fillId="0" borderId="24" xfId="0" applyBorder="1" applyAlignment="1">
      <alignment horizontal="center" vertical="center"/>
    </xf>
    <xf numFmtId="0" fontId="0" fillId="0" borderId="37" xfId="0" applyBorder="1" applyAlignment="1">
      <alignment horizontal="center" vertical="center"/>
    </xf>
    <xf numFmtId="164" fontId="4" fillId="0" borderId="24" xfId="0" applyNumberFormat="1" applyFont="1" applyBorder="1" applyAlignment="1">
      <alignment horizontal="right" vertical="center"/>
    </xf>
    <xf numFmtId="164" fontId="4" fillId="0" borderId="37" xfId="0" applyNumberFormat="1" applyFont="1" applyBorder="1" applyAlignment="1">
      <alignment horizontal="right" vertical="center"/>
    </xf>
    <xf numFmtId="1" fontId="0" fillId="0" borderId="24" xfId="0" applyNumberFormat="1" applyBorder="1" applyAlignment="1">
      <alignment horizontal="center" vertical="center"/>
    </xf>
    <xf numFmtId="1" fontId="0" fillId="0" borderId="37" xfId="0" applyNumberFormat="1" applyBorder="1" applyAlignment="1">
      <alignment horizontal="center" vertical="center"/>
    </xf>
    <xf numFmtId="0" fontId="0" fillId="0" borderId="24" xfId="0" applyBorder="1" applyAlignment="1">
      <alignment horizontal="right" vertical="center"/>
    </xf>
    <xf numFmtId="0" fontId="0" fillId="0" borderId="37" xfId="0" applyBorder="1" applyAlignment="1">
      <alignment horizontal="right" vertical="center"/>
    </xf>
    <xf numFmtId="166" fontId="15" fillId="0" borderId="81" xfId="1" applyNumberFormat="1" applyFont="1" applyFill="1" applyBorder="1" applyAlignment="1">
      <alignment horizontal="right" vertical="center"/>
    </xf>
    <xf numFmtId="166" fontId="15" fillId="0" borderId="82" xfId="1" applyNumberFormat="1" applyFont="1" applyFill="1" applyBorder="1" applyAlignment="1">
      <alignment horizontal="righ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0" fillId="0" borderId="8" xfId="0" applyBorder="1" applyAlignment="1">
      <alignment horizontal="left" vertical="center" wrapText="1"/>
    </xf>
    <xf numFmtId="0" fontId="0" fillId="0" borderId="15" xfId="0" applyBorder="1" applyAlignment="1">
      <alignment horizontal="left" vertical="center" wrapText="1"/>
    </xf>
    <xf numFmtId="0" fontId="0" fillId="0" borderId="79" xfId="0" applyBorder="1" applyAlignment="1">
      <alignment horizontal="left" vertical="center" wrapText="1"/>
    </xf>
    <xf numFmtId="0" fontId="5" fillId="0" borderId="93" xfId="0" applyFont="1" applyBorder="1" applyAlignment="1">
      <alignment horizontal="right" vertical="center" wrapText="1"/>
    </xf>
    <xf numFmtId="0" fontId="5" fillId="0" borderId="44" xfId="0" applyFont="1" applyBorder="1" applyAlignment="1">
      <alignment horizontal="right" vertical="center" wrapText="1"/>
    </xf>
    <xf numFmtId="0" fontId="2" fillId="6" borderId="39" xfId="0" applyFont="1" applyFill="1" applyBorder="1" applyAlignment="1">
      <alignment horizontal="center" vertical="center"/>
    </xf>
    <xf numFmtId="0" fontId="4" fillId="0" borderId="17" xfId="0" applyFont="1" applyBorder="1" applyAlignment="1">
      <alignment horizontal="right" vertical="center"/>
    </xf>
    <xf numFmtId="0" fontId="4" fillId="0" borderId="86" xfId="0" applyFont="1" applyBorder="1" applyAlignment="1">
      <alignment horizontal="right" vertical="center"/>
    </xf>
    <xf numFmtId="166" fontId="15" fillId="0" borderId="17" xfId="1" applyNumberFormat="1" applyFont="1" applyFill="1" applyBorder="1" applyAlignment="1">
      <alignment horizontal="right" vertical="center"/>
    </xf>
    <xf numFmtId="166" fontId="15" fillId="0" borderId="86" xfId="1" applyNumberFormat="1" applyFont="1" applyFill="1" applyBorder="1" applyAlignment="1">
      <alignment horizontal="right" vertical="center"/>
    </xf>
    <xf numFmtId="9" fontId="15" fillId="0" borderId="24" xfId="0" applyNumberFormat="1" applyFont="1" applyBorder="1" applyAlignment="1">
      <alignment horizontal="right" vertical="center"/>
    </xf>
    <xf numFmtId="9" fontId="15" fillId="0" borderId="37" xfId="0" applyNumberFormat="1" applyFont="1" applyBorder="1" applyAlignment="1">
      <alignment horizontal="right" vertical="center"/>
    </xf>
    <xf numFmtId="0" fontId="0" fillId="0" borderId="52"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2" fillId="2" borderId="8" xfId="0" applyFont="1" applyFill="1" applyBorder="1" applyAlignment="1">
      <alignment horizontal="center" vertical="center" textRotation="90" wrapText="1"/>
    </xf>
    <xf numFmtId="0" fontId="2" fillId="2" borderId="16" xfId="0" applyFont="1" applyFill="1" applyBorder="1" applyAlignment="1">
      <alignment horizontal="center" vertical="center" textRotation="90"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6" xfId="0" applyFont="1" applyBorder="1" applyAlignment="1">
      <alignment horizontal="center" vertical="center" wrapText="1"/>
    </xf>
    <xf numFmtId="0" fontId="4" fillId="8" borderId="90" xfId="0" applyFont="1" applyFill="1" applyBorder="1" applyAlignment="1">
      <alignment horizontal="center" vertical="center" textRotation="90"/>
    </xf>
    <xf numFmtId="0" fontId="4" fillId="8" borderId="12" xfId="0" applyFont="1" applyFill="1" applyBorder="1" applyAlignment="1">
      <alignment horizontal="center" vertical="center" textRotation="90"/>
    </xf>
    <xf numFmtId="0" fontId="4" fillId="8" borderId="91" xfId="0" applyFont="1" applyFill="1" applyBorder="1" applyAlignment="1">
      <alignment horizontal="center" vertical="center" textRotation="90"/>
    </xf>
    <xf numFmtId="0" fontId="0" fillId="0" borderId="79" xfId="0" applyBorder="1" applyAlignment="1">
      <alignment vertical="center" wrapText="1"/>
    </xf>
    <xf numFmtId="0" fontId="0" fillId="0" borderId="16" xfId="0"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2" xfId="0" applyBorder="1" applyAlignment="1">
      <alignment horizontal="left" vertical="center" wrapText="1"/>
    </xf>
    <xf numFmtId="0" fontId="0" fillId="0" borderId="52"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31" xfId="0" applyBorder="1" applyAlignment="1">
      <alignment horizontal="center" vertical="center" wrapText="1"/>
    </xf>
    <xf numFmtId="0" fontId="0" fillId="0" borderId="57" xfId="0" applyBorder="1" applyAlignment="1">
      <alignment horizontal="center" vertical="center" wrapText="1"/>
    </xf>
    <xf numFmtId="0" fontId="0" fillId="0" borderId="70" xfId="0"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5" fillId="0" borderId="24" xfId="0" applyFont="1" applyBorder="1" applyAlignment="1">
      <alignment horizontal="right" vertical="center"/>
    </xf>
    <xf numFmtId="0" fontId="15" fillId="0" borderId="37" xfId="0" applyFont="1" applyBorder="1" applyAlignment="1">
      <alignment horizontal="right" vertical="center"/>
    </xf>
    <xf numFmtId="9" fontId="4" fillId="0" borderId="24" xfId="0" applyNumberFormat="1" applyFont="1" applyBorder="1" applyAlignment="1">
      <alignment horizontal="right" vertical="center"/>
    </xf>
    <xf numFmtId="9" fontId="4" fillId="0" borderId="37" xfId="0" applyNumberFormat="1" applyFont="1" applyBorder="1" applyAlignment="1">
      <alignment horizontal="right" vertical="center"/>
    </xf>
    <xf numFmtId="0" fontId="2" fillId="4" borderId="87" xfId="0" applyFont="1" applyFill="1" applyBorder="1" applyAlignment="1">
      <alignment horizontal="center" vertical="center" wrapText="1"/>
    </xf>
    <xf numFmtId="0" fontId="2" fillId="4" borderId="63" xfId="0" applyFont="1" applyFill="1" applyBorder="1" applyAlignment="1">
      <alignment horizontal="center" vertical="center" wrapText="1"/>
    </xf>
    <xf numFmtId="0" fontId="0" fillId="5" borderId="59" xfId="0" applyFill="1" applyBorder="1" applyAlignment="1">
      <alignment horizontal="left" vertical="center"/>
    </xf>
    <xf numFmtId="0" fontId="0" fillId="5" borderId="75" xfId="0" applyFill="1"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59" xfId="0" applyBorder="1" applyAlignment="1">
      <alignment vertical="center"/>
    </xf>
    <xf numFmtId="0" fontId="0" fillId="0" borderId="75" xfId="0" applyBorder="1" applyAlignment="1">
      <alignment vertical="center"/>
    </xf>
    <xf numFmtId="0" fontId="0" fillId="0" borderId="88" xfId="0" applyBorder="1" applyAlignment="1">
      <alignment vertical="center" wrapText="1"/>
    </xf>
    <xf numFmtId="0" fontId="0" fillId="0" borderId="89" xfId="0" applyBorder="1" applyAlignment="1">
      <alignment vertical="center" wrapText="1"/>
    </xf>
    <xf numFmtId="0" fontId="0" fillId="0" borderId="17" xfId="0" applyBorder="1" applyAlignment="1">
      <alignment vertical="center" wrapText="1"/>
    </xf>
    <xf numFmtId="0" fontId="0" fillId="0" borderId="86" xfId="0" applyBorder="1" applyAlignment="1">
      <alignment vertical="center" wrapText="1"/>
    </xf>
    <xf numFmtId="0" fontId="0" fillId="0" borderId="62" xfId="0" applyBorder="1" applyAlignment="1">
      <alignment horizontal="center" vertical="center" wrapText="1"/>
    </xf>
    <xf numFmtId="0" fontId="0" fillId="0" borderId="87" xfId="0" applyBorder="1" applyAlignment="1">
      <alignment horizontal="center" vertical="center" wrapText="1"/>
    </xf>
    <xf numFmtId="0" fontId="0" fillId="0" borderId="63" xfId="0" applyBorder="1" applyAlignment="1">
      <alignment horizontal="center" vertical="center" wrapText="1"/>
    </xf>
    <xf numFmtId="0" fontId="0" fillId="5" borderId="8"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7" fillId="0" borderId="8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84" xfId="0" applyBorder="1" applyAlignment="1">
      <alignment vertical="center"/>
    </xf>
    <xf numFmtId="0" fontId="0" fillId="0" borderId="51" xfId="0" applyBorder="1" applyAlignment="1">
      <alignment horizontal="center" vertical="center" wrapText="1"/>
    </xf>
    <xf numFmtId="165" fontId="15" fillId="0" borderId="60" xfId="1" applyNumberFormat="1" applyFont="1" applyFill="1" applyBorder="1" applyAlignment="1">
      <alignment horizontal="right" vertical="center"/>
    </xf>
    <xf numFmtId="166" fontId="13" fillId="0" borderId="24" xfId="1" applyNumberFormat="1" applyFont="1" applyFill="1" applyBorder="1" applyAlignment="1">
      <alignment horizontal="right" vertical="center"/>
    </xf>
    <xf numFmtId="166" fontId="13" fillId="0" borderId="37" xfId="1" applyNumberFormat="1" applyFont="1" applyFill="1" applyBorder="1" applyAlignment="1">
      <alignment horizontal="right" vertical="center"/>
    </xf>
    <xf numFmtId="9" fontId="0" fillId="0" borderId="81" xfId="2" applyFont="1" applyFill="1" applyBorder="1" applyAlignment="1">
      <alignment horizontal="right" vertical="center"/>
    </xf>
    <xf numFmtId="9" fontId="0" fillId="0" borderId="82" xfId="2" applyFont="1" applyFill="1" applyBorder="1" applyAlignment="1">
      <alignment horizontal="right" vertical="center"/>
    </xf>
    <xf numFmtId="0" fontId="0" fillId="0" borderId="8" xfId="0" applyBorder="1" applyAlignment="1">
      <alignment vertical="center"/>
    </xf>
    <xf numFmtId="0" fontId="0" fillId="0" borderId="16" xfId="0" applyBorder="1" applyAlignment="1">
      <alignment vertical="center"/>
    </xf>
    <xf numFmtId="0" fontId="4" fillId="2" borderId="67" xfId="0" applyFont="1" applyFill="1" applyBorder="1" applyAlignment="1">
      <alignment horizontal="center" vertical="center" textRotation="90" wrapText="1"/>
    </xf>
    <xf numFmtId="0" fontId="4" fillId="2" borderId="68" xfId="0" applyFont="1" applyFill="1" applyBorder="1" applyAlignment="1">
      <alignment horizontal="center" vertical="center" textRotation="90" wrapText="1"/>
    </xf>
    <xf numFmtId="0" fontId="4" fillId="2" borderId="80" xfId="0" applyFont="1" applyFill="1" applyBorder="1" applyAlignment="1">
      <alignment horizontal="center" vertical="center" textRotation="90" wrapText="1"/>
    </xf>
    <xf numFmtId="0" fontId="0" fillId="0" borderId="79" xfId="0" applyBorder="1" applyAlignment="1">
      <alignment horizontal="center" vertical="center" wrapText="1"/>
    </xf>
    <xf numFmtId="0" fontId="0" fillId="0" borderId="74" xfId="0" applyBorder="1" applyAlignment="1">
      <alignment vertical="center"/>
    </xf>
    <xf numFmtId="9" fontId="15" fillId="0" borderId="42" xfId="0" applyNumberFormat="1" applyFont="1" applyBorder="1" applyAlignment="1">
      <alignment horizontal="right" vertical="center"/>
    </xf>
    <xf numFmtId="9" fontId="15" fillId="0" borderId="43" xfId="0" applyNumberFormat="1" applyFont="1" applyBorder="1" applyAlignment="1">
      <alignment horizontal="right" vertical="center"/>
    </xf>
    <xf numFmtId="0" fontId="0" fillId="0" borderId="5" xfId="0" applyBorder="1" applyAlignment="1">
      <alignment horizontal="left" vertical="top" wrapText="1"/>
    </xf>
    <xf numFmtId="0" fontId="0" fillId="0" borderId="65" xfId="0" applyBorder="1" applyAlignment="1">
      <alignment horizontal="left" vertical="top" wrapText="1"/>
    </xf>
    <xf numFmtId="0" fontId="0" fillId="0" borderId="5" xfId="0" applyBorder="1" applyAlignment="1">
      <alignment horizontal="left" vertical="center" wrapText="1"/>
    </xf>
    <xf numFmtId="0" fontId="0" fillId="0" borderId="6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11" borderId="42" xfId="0" applyFill="1" applyBorder="1" applyAlignment="1">
      <alignment horizontal="center" vertical="center"/>
    </xf>
    <xf numFmtId="0" fontId="0" fillId="11" borderId="38" xfId="0" applyFill="1" applyBorder="1" applyAlignment="1">
      <alignment horizontal="center" vertical="center"/>
    </xf>
    <xf numFmtId="0" fontId="0" fillId="11" borderId="43" xfId="0" applyFill="1" applyBorder="1" applyAlignment="1">
      <alignment horizontal="center" vertical="center"/>
    </xf>
    <xf numFmtId="0" fontId="2" fillId="13" borderId="24" xfId="0" applyFont="1" applyFill="1" applyBorder="1" applyAlignment="1">
      <alignment horizontal="center"/>
    </xf>
    <xf numFmtId="0" fontId="2" fillId="13" borderId="39" xfId="0" applyFont="1" applyFill="1" applyBorder="1" applyAlignment="1">
      <alignment horizontal="center"/>
    </xf>
    <xf numFmtId="0" fontId="2" fillId="13" borderId="37" xfId="0" applyFont="1" applyFill="1" applyBorder="1" applyAlignment="1">
      <alignment horizontal="center"/>
    </xf>
    <xf numFmtId="0" fontId="10" fillId="0" borderId="60" xfId="0" applyFont="1" applyBorder="1" applyAlignment="1">
      <alignment horizontal="center" vertical="center"/>
    </xf>
    <xf numFmtId="0" fontId="10" fillId="0" borderId="39" xfId="0" applyFont="1" applyBorder="1" applyAlignment="1">
      <alignment horizontal="center" vertical="center"/>
    </xf>
    <xf numFmtId="0" fontId="10" fillId="0" borderId="64" xfId="0" applyFont="1" applyBorder="1" applyAlignment="1">
      <alignment horizontal="center" vertical="center"/>
    </xf>
    <xf numFmtId="0" fontId="16" fillId="12" borderId="0" xfId="0" applyFont="1" applyFill="1" applyAlignment="1">
      <alignment horizontal="center" vertical="center" wrapText="1"/>
    </xf>
    <xf numFmtId="0" fontId="16" fillId="12" borderId="38"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7" fillId="13" borderId="45" xfId="0" applyFont="1" applyFill="1" applyBorder="1" applyAlignment="1">
      <alignment horizontal="center" vertical="center" wrapText="1"/>
    </xf>
    <xf numFmtId="0" fontId="17" fillId="13" borderId="40" xfId="0" applyFont="1" applyFill="1" applyBorder="1" applyAlignment="1">
      <alignment horizontal="center" vertical="center" wrapText="1"/>
    </xf>
    <xf numFmtId="0" fontId="2" fillId="2" borderId="67" xfId="0" applyFont="1" applyFill="1" applyBorder="1" applyAlignment="1">
      <alignment horizontal="center" vertical="center" textRotation="90" wrapText="1"/>
    </xf>
    <xf numFmtId="0" fontId="2" fillId="2" borderId="68" xfId="0" applyFont="1" applyFill="1" applyBorder="1" applyAlignment="1">
      <alignment horizontal="center" vertical="center" textRotation="90" wrapText="1"/>
    </xf>
    <xf numFmtId="0" fontId="2" fillId="2" borderId="69" xfId="0" applyFont="1" applyFill="1" applyBorder="1" applyAlignment="1">
      <alignment horizontal="center" vertical="center" textRotation="90" wrapText="1"/>
    </xf>
    <xf numFmtId="0" fontId="2" fillId="2" borderId="15" xfId="0" applyFont="1" applyFill="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2" xfId="0" applyFont="1" applyBorder="1" applyAlignment="1">
      <alignment horizontal="center" vertical="center"/>
    </xf>
    <xf numFmtId="0" fontId="10" fillId="0" borderId="66" xfId="0" applyFont="1" applyBorder="1" applyAlignment="1">
      <alignment horizontal="center" vertical="center"/>
    </xf>
    <xf numFmtId="0" fontId="10"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24" xfId="0" applyBorder="1" applyAlignment="1">
      <alignment horizontal="left" vertical="center" wrapText="1"/>
    </xf>
    <xf numFmtId="0" fontId="0" fillId="0" borderId="39" xfId="0" applyBorder="1" applyAlignment="1">
      <alignment horizontal="left" vertical="center" wrapText="1"/>
    </xf>
    <xf numFmtId="0" fontId="0" fillId="0" borderId="37" xfId="0" applyBorder="1" applyAlignment="1">
      <alignment horizontal="left" vertical="center" wrapText="1"/>
    </xf>
    <xf numFmtId="0" fontId="0" fillId="5" borderId="24" xfId="0" applyFill="1" applyBorder="1" applyAlignment="1">
      <alignment horizontal="left" vertical="center" wrapText="1"/>
    </xf>
    <xf numFmtId="0" fontId="0" fillId="5" borderId="39" xfId="0" applyFill="1" applyBorder="1" applyAlignment="1">
      <alignment horizontal="left" vertical="center" wrapText="1"/>
    </xf>
    <xf numFmtId="0" fontId="0" fillId="5" borderId="37" xfId="0" applyFill="1" applyBorder="1" applyAlignment="1">
      <alignment horizontal="left" vertical="center" wrapText="1"/>
    </xf>
    <xf numFmtId="0" fontId="0" fillId="0" borderId="34" xfId="0" applyBorder="1" applyAlignment="1">
      <alignment horizontal="left" vertical="center" wrapText="1"/>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53" xfId="0" applyBorder="1" applyAlignment="1">
      <alignment horizontal="left" vertical="center" wrapText="1"/>
    </xf>
    <xf numFmtId="0" fontId="0" fillId="0" borderId="53" xfId="0" applyBorder="1" applyAlignment="1">
      <alignment horizontal="left" vertical="center"/>
    </xf>
    <xf numFmtId="0" fontId="0" fillId="0" borderId="54" xfId="0" applyBorder="1" applyAlignment="1">
      <alignment horizontal="left" vertical="center" wrapText="1"/>
    </xf>
    <xf numFmtId="0" fontId="0" fillId="0" borderId="28" xfId="0" applyBorder="1" applyAlignment="1">
      <alignment horizontal="left" vertical="center" wrapText="1"/>
    </xf>
    <xf numFmtId="0" fontId="0" fillId="0" borderId="53" xfId="0" applyBorder="1" applyAlignment="1">
      <alignment horizontal="left" vertical="center" wrapText="1"/>
    </xf>
    <xf numFmtId="0" fontId="0" fillId="0" borderId="36" xfId="0" quotePrefix="1" applyBorder="1" applyAlignment="1">
      <alignment horizontal="left" vertical="center" wrapText="1"/>
    </xf>
    <xf numFmtId="0" fontId="0" fillId="0" borderId="42" xfId="0"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left"/>
    </xf>
    <xf numFmtId="0" fontId="0" fillId="0" borderId="36" xfId="0" applyBorder="1" applyAlignment="1">
      <alignment horizontal="left"/>
    </xf>
    <xf numFmtId="0" fontId="0" fillId="0" borderId="20" xfId="0" applyBorder="1" applyAlignment="1">
      <alignment horizontal="left" vertical="center"/>
    </xf>
    <xf numFmtId="0" fontId="0" fillId="0" borderId="45" xfId="0" applyBorder="1" applyAlignment="1">
      <alignment horizontal="left"/>
    </xf>
    <xf numFmtId="0" fontId="0" fillId="0" borderId="40" xfId="0" applyBorder="1" applyAlignment="1">
      <alignment horizontal="left"/>
    </xf>
    <xf numFmtId="0" fontId="0" fillId="0" borderId="46" xfId="0" applyBorder="1" applyAlignment="1">
      <alignment horizontal="left"/>
    </xf>
    <xf numFmtId="0" fontId="0" fillId="0" borderId="42" xfId="0" applyBorder="1" applyAlignment="1">
      <alignment horizontal="left"/>
    </xf>
    <xf numFmtId="0" fontId="0" fillId="0" borderId="38" xfId="0" applyBorder="1" applyAlignment="1">
      <alignment horizontal="left"/>
    </xf>
    <xf numFmtId="0" fontId="0" fillId="0" borderId="43" xfId="0" applyBorder="1" applyAlignment="1">
      <alignment horizontal="left"/>
    </xf>
    <xf numFmtId="0" fontId="0" fillId="0" borderId="20" xfId="0" applyBorder="1" applyAlignment="1">
      <alignment horizontal="left"/>
    </xf>
    <xf numFmtId="0" fontId="0" fillId="11" borderId="34" xfId="0" applyFill="1" applyBorder="1" applyAlignment="1">
      <alignment horizontal="left" vertical="center" wrapText="1"/>
    </xf>
    <xf numFmtId="0" fontId="0" fillId="11" borderId="36" xfId="0" applyFill="1" applyBorder="1" applyAlignment="1">
      <alignment horizontal="left" vertical="center"/>
    </xf>
    <xf numFmtId="0" fontId="0" fillId="11" borderId="53" xfId="0" applyFill="1" applyBorder="1" applyAlignment="1">
      <alignment horizontal="left" vertical="center"/>
    </xf>
    <xf numFmtId="0" fontId="0" fillId="11" borderId="36" xfId="0" applyFill="1" applyBorder="1" applyAlignment="1">
      <alignment horizontal="left" vertical="center" wrapText="1"/>
    </xf>
    <xf numFmtId="0" fontId="0" fillId="11" borderId="28" xfId="0" applyFill="1" applyBorder="1" applyAlignment="1">
      <alignment horizontal="left" vertical="center" wrapText="1"/>
    </xf>
    <xf numFmtId="0" fontId="5" fillId="0" borderId="62" xfId="0" applyFont="1" applyBorder="1" applyAlignment="1">
      <alignment horizontal="right" vertical="center" wrapText="1"/>
    </xf>
    <xf numFmtId="0" fontId="5" fillId="0" borderId="63" xfId="0" applyFont="1" applyBorder="1" applyAlignment="1">
      <alignment horizontal="right" vertical="center" wrapText="1"/>
    </xf>
    <xf numFmtId="0" fontId="5" fillId="0" borderId="16" xfId="0" applyFont="1" applyBorder="1" applyAlignment="1">
      <alignment horizontal="right" vertical="center" wrapText="1"/>
    </xf>
  </cellXfs>
  <cellStyles count="5">
    <cellStyle name="Normal" xfId="0" builtinId="0"/>
    <cellStyle name="Normal 2" xfId="3" xr:uid="{C5ACEFDF-0E27-43B7-BFA6-E841073FB08E}"/>
    <cellStyle name="Normal 4" xfId="4" xr:uid="{8645F256-1B2D-41A6-9DCC-E175D0B8282E}"/>
    <cellStyle name="Procent" xfId="2" builtinId="5"/>
    <cellStyle name="Tusental" xfId="1" builtinId="3"/>
  </cellStyles>
  <dxfs count="0"/>
  <tableStyles count="0" defaultTableStyle="TableStyleMedium2" defaultPivotStyle="PivotStyleLight16"/>
  <colors>
    <mruColors>
      <color rgb="FFFFC000"/>
      <color rgb="FFFFFFCC"/>
      <color rgb="FF104861"/>
      <color rgb="FFF7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6</xdr:row>
      <xdr:rowOff>167771</xdr:rowOff>
    </xdr:to>
    <xdr:pic>
      <xdr:nvPicPr>
        <xdr:cNvPr id="2" name="Bildobjekt 1">
          <a:extLst>
            <a:ext uri="{FF2B5EF4-FFF2-40B4-BE49-F238E27FC236}">
              <a16:creationId xmlns:a16="http://schemas.microsoft.com/office/drawing/2014/main" id="{58DEA6ED-1580-0ACF-72E1-50290EFD8DB6}"/>
            </a:ext>
          </a:extLst>
        </xdr:cNvPr>
        <xdr:cNvPicPr>
          <a:picLocks noChangeAspect="1"/>
        </xdr:cNvPicPr>
      </xdr:nvPicPr>
      <xdr:blipFill>
        <a:blip xmlns:r="http://schemas.openxmlformats.org/officeDocument/2006/relationships" r:embed="rId1"/>
        <a:stretch>
          <a:fillRect/>
        </a:stretch>
      </xdr:blipFill>
      <xdr:spPr>
        <a:xfrm>
          <a:off x="0" y="0"/>
          <a:ext cx="10429875" cy="61304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C758-1133-4460-8642-B54B1110528E}">
  <dimension ref="A1:U297"/>
  <sheetViews>
    <sheetView tabSelected="1" zoomScale="60" zoomScaleNormal="60" workbookViewId="0">
      <selection activeCell="F12" sqref="F12"/>
    </sheetView>
  </sheetViews>
  <sheetFormatPr defaultColWidth="8.7109375" defaultRowHeight="15" x14ac:dyDescent="0.25"/>
  <cols>
    <col min="1" max="1" width="8.85546875" style="3" bestFit="1" customWidth="1"/>
    <col min="2" max="2" width="16.7109375" style="14" bestFit="1" customWidth="1"/>
    <col min="3" max="3" width="15.5703125" style="15" bestFit="1" customWidth="1"/>
    <col min="4" max="4" width="25.42578125" style="15" bestFit="1" customWidth="1"/>
    <col min="5" max="5" width="66.5703125" style="16" bestFit="1" customWidth="1"/>
    <col min="6" max="6" width="51.140625" style="9" customWidth="1"/>
    <col min="7" max="8" width="15.28515625" style="40" customWidth="1"/>
    <col min="9" max="14" width="14.5703125" style="40" customWidth="1"/>
    <col min="15" max="15" width="14.5703125" style="42" customWidth="1"/>
    <col min="16" max="16" width="14.5703125" style="136" customWidth="1"/>
    <col min="17" max="17" width="36.85546875" style="5" customWidth="1"/>
    <col min="18" max="19" width="36.85546875" style="3" customWidth="1"/>
    <col min="20" max="20" width="36.85546875" style="32" customWidth="1"/>
    <col min="21" max="21" width="8.7109375" style="5"/>
    <col min="22" max="16384" width="8.7109375" style="3"/>
  </cols>
  <sheetData>
    <row r="1" spans="1:21" s="1" customFormat="1" x14ac:dyDescent="0.25">
      <c r="A1" s="21"/>
      <c r="B1" s="21"/>
      <c r="C1" s="281" t="s">
        <v>0</v>
      </c>
      <c r="D1" s="282"/>
      <c r="E1" s="282"/>
      <c r="F1" s="283"/>
      <c r="G1" s="284" t="s">
        <v>1</v>
      </c>
      <c r="H1" s="285"/>
      <c r="I1" s="290"/>
      <c r="J1" s="290"/>
      <c r="K1" s="290"/>
      <c r="L1" s="290"/>
      <c r="M1" s="290"/>
      <c r="N1" s="290"/>
      <c r="O1" s="291"/>
      <c r="P1" s="135"/>
      <c r="Q1" s="344" t="s">
        <v>217</v>
      </c>
      <c r="R1" s="344" t="s">
        <v>218</v>
      </c>
      <c r="S1" s="344" t="s">
        <v>219</v>
      </c>
      <c r="T1" s="344" t="s">
        <v>220</v>
      </c>
      <c r="U1" s="20"/>
    </row>
    <row r="2" spans="1:21" s="2" customFormat="1" ht="30" customHeight="1" x14ac:dyDescent="0.25">
      <c r="A2" s="259" t="s">
        <v>2</v>
      </c>
      <c r="B2" s="261" t="s">
        <v>3</v>
      </c>
      <c r="C2" s="263" t="s">
        <v>4</v>
      </c>
      <c r="D2" s="263" t="s">
        <v>5</v>
      </c>
      <c r="E2" s="263" t="s">
        <v>6</v>
      </c>
      <c r="F2" s="263" t="s">
        <v>7</v>
      </c>
      <c r="G2" s="265" t="s">
        <v>8</v>
      </c>
      <c r="H2" s="266"/>
      <c r="I2" s="63" t="s">
        <v>257</v>
      </c>
      <c r="J2" s="63" t="s">
        <v>258</v>
      </c>
      <c r="K2" s="63" t="s">
        <v>259</v>
      </c>
      <c r="L2" s="63" t="s">
        <v>342</v>
      </c>
      <c r="M2" s="63" t="s">
        <v>261</v>
      </c>
      <c r="N2" s="64" t="s">
        <v>262</v>
      </c>
      <c r="O2" s="64" t="s">
        <v>221</v>
      </c>
      <c r="P2" s="63" t="s">
        <v>256</v>
      </c>
      <c r="Q2" s="344"/>
      <c r="R2" s="344"/>
      <c r="S2" s="344"/>
      <c r="T2" s="344"/>
      <c r="U2" s="4"/>
    </row>
    <row r="3" spans="1:21" s="2" customFormat="1" ht="18.75" customHeight="1" x14ac:dyDescent="0.25">
      <c r="A3" s="260"/>
      <c r="B3" s="262"/>
      <c r="C3" s="264"/>
      <c r="D3" s="264"/>
      <c r="E3" s="264"/>
      <c r="F3" s="264"/>
      <c r="G3" s="398">
        <v>2024</v>
      </c>
      <c r="H3" s="399"/>
      <c r="I3" s="400" t="s">
        <v>223</v>
      </c>
      <c r="J3" s="400" t="s">
        <v>223</v>
      </c>
      <c r="K3" s="400" t="s">
        <v>223</v>
      </c>
      <c r="L3" s="400" t="s">
        <v>223</v>
      </c>
      <c r="M3" s="400" t="s">
        <v>223</v>
      </c>
      <c r="N3" s="400" t="s">
        <v>223</v>
      </c>
      <c r="O3" s="400" t="s">
        <v>223</v>
      </c>
      <c r="P3" s="137" t="s">
        <v>223</v>
      </c>
      <c r="Q3" s="345"/>
      <c r="R3" s="345"/>
      <c r="S3" s="345"/>
      <c r="T3" s="345"/>
      <c r="U3" s="4"/>
    </row>
    <row r="4" spans="1:21" x14ac:dyDescent="0.25">
      <c r="A4" s="267"/>
      <c r="B4" s="244"/>
      <c r="C4" s="276" t="s">
        <v>12</v>
      </c>
      <c r="D4" s="276" t="s">
        <v>13</v>
      </c>
      <c r="E4" s="277" t="s">
        <v>14</v>
      </c>
      <c r="F4" s="37" t="s">
        <v>16</v>
      </c>
      <c r="G4" s="204">
        <f>P4+I4+J4+K4+L4+M4+N4+O4</f>
        <v>21539.249</v>
      </c>
      <c r="H4" s="205"/>
      <c r="I4" s="106">
        <v>21522.548999999999</v>
      </c>
      <c r="J4" s="106">
        <v>16.7</v>
      </c>
      <c r="K4" s="140">
        <v>0</v>
      </c>
      <c r="L4" s="140">
        <v>0</v>
      </c>
      <c r="M4" s="140">
        <v>0</v>
      </c>
      <c r="N4" s="140">
        <v>0</v>
      </c>
      <c r="O4" s="140">
        <v>0</v>
      </c>
      <c r="P4" s="140">
        <v>0</v>
      </c>
      <c r="Q4" s="372" t="s">
        <v>263</v>
      </c>
      <c r="R4" s="372" t="s">
        <v>267</v>
      </c>
      <c r="S4" s="372" t="s">
        <v>264</v>
      </c>
      <c r="T4" s="372" t="s">
        <v>268</v>
      </c>
    </row>
    <row r="5" spans="1:21" x14ac:dyDescent="0.25">
      <c r="A5" s="268"/>
      <c r="B5" s="245"/>
      <c r="C5" s="272"/>
      <c r="D5" s="272"/>
      <c r="E5" s="257"/>
      <c r="F5" s="24" t="s">
        <v>17</v>
      </c>
      <c r="G5" s="204">
        <f>P5+I5+J5+K5+L5+M5+N5+O5</f>
        <v>21539.249</v>
      </c>
      <c r="H5" s="205"/>
      <c r="I5" s="106">
        <v>21522.548999999999</v>
      </c>
      <c r="J5" s="106">
        <v>16.7</v>
      </c>
      <c r="K5" s="141"/>
      <c r="L5" s="141"/>
      <c r="M5" s="141"/>
      <c r="N5" s="141"/>
      <c r="O5" s="141"/>
      <c r="P5" s="141"/>
      <c r="Q5" s="373"/>
      <c r="R5" s="373"/>
      <c r="S5" s="374"/>
      <c r="T5" s="373"/>
    </row>
    <row r="6" spans="1:21" ht="30" x14ac:dyDescent="0.25">
      <c r="A6" s="268"/>
      <c r="B6" s="245"/>
      <c r="C6" s="272"/>
      <c r="D6" s="272"/>
      <c r="E6" s="257"/>
      <c r="F6" s="38" t="s">
        <v>18</v>
      </c>
      <c r="G6" s="288">
        <f>G7/G4</f>
        <v>0.9725717456537154</v>
      </c>
      <c r="H6" s="289"/>
      <c r="I6" s="110">
        <f>I7/I4</f>
        <v>0.97255822254139346</v>
      </c>
      <c r="J6" s="110">
        <f>J7/J4</f>
        <v>0.98999999999999988</v>
      </c>
      <c r="K6" s="141"/>
      <c r="L6" s="141"/>
      <c r="M6" s="141"/>
      <c r="N6" s="141"/>
      <c r="O6" s="141"/>
      <c r="P6" s="141"/>
      <c r="Q6" s="373"/>
      <c r="R6" s="373"/>
      <c r="S6" s="374"/>
      <c r="T6" s="373"/>
    </row>
    <row r="7" spans="1:21" ht="30" x14ac:dyDescent="0.25">
      <c r="A7" s="268"/>
      <c r="B7" s="245"/>
      <c r="C7" s="272"/>
      <c r="D7" s="273"/>
      <c r="E7" s="258"/>
      <c r="F7" s="38" t="s">
        <v>19</v>
      </c>
      <c r="G7" s="218">
        <f>P7+I7+J7+K7+L7+M7+N7+O7</f>
        <v>20948.465000000044</v>
      </c>
      <c r="H7" s="219"/>
      <c r="I7" s="106">
        <f>I14+I15+I16+I17</f>
        <v>20931.932000000044</v>
      </c>
      <c r="J7" s="106">
        <f>J14+J15+J16+J17</f>
        <v>16.532999999999998</v>
      </c>
      <c r="K7" s="141"/>
      <c r="L7" s="141"/>
      <c r="M7" s="141"/>
      <c r="N7" s="141"/>
      <c r="O7" s="141"/>
      <c r="P7" s="141"/>
      <c r="Q7" s="373"/>
      <c r="R7" s="373"/>
      <c r="S7" s="374"/>
      <c r="T7" s="373"/>
    </row>
    <row r="8" spans="1:21" x14ac:dyDescent="0.25">
      <c r="A8" s="268"/>
      <c r="B8" s="245"/>
      <c r="C8" s="272"/>
      <c r="D8" s="276" t="s">
        <v>20</v>
      </c>
      <c r="E8" s="277" t="s">
        <v>21</v>
      </c>
      <c r="F8" s="129" t="s">
        <v>22</v>
      </c>
      <c r="G8" s="212">
        <f>G14/G$4</f>
        <v>7.9989000545005061E-4</v>
      </c>
      <c r="H8" s="213"/>
      <c r="I8" s="112">
        <f>I14/I$4</f>
        <v>8.0051066441990673E-4</v>
      </c>
      <c r="J8" s="112">
        <f>J14/J$4</f>
        <v>0</v>
      </c>
      <c r="K8" s="141"/>
      <c r="L8" s="141"/>
      <c r="M8" s="141"/>
      <c r="N8" s="141"/>
      <c r="O8" s="141"/>
      <c r="P8" s="141"/>
      <c r="Q8" s="373"/>
      <c r="R8" s="373"/>
      <c r="S8" s="374"/>
      <c r="T8" s="373"/>
    </row>
    <row r="9" spans="1:21" x14ac:dyDescent="0.25">
      <c r="A9" s="268"/>
      <c r="B9" s="245"/>
      <c r="C9" s="272"/>
      <c r="D9" s="272"/>
      <c r="E9" s="257"/>
      <c r="F9" s="129" t="s">
        <v>23</v>
      </c>
      <c r="G9" s="212">
        <f t="shared" ref="G9:G13" si="0">G15/G$4</f>
        <v>0.41020196779686563</v>
      </c>
      <c r="H9" s="213"/>
      <c r="I9" s="112">
        <f t="shared" ref="I9:I13" si="1">I15/I$4</f>
        <v>0.41045740561058408</v>
      </c>
      <c r="J9" s="112">
        <f t="shared" ref="J9:J13" si="2">J15/J$4</f>
        <v>8.1000000000000003E-2</v>
      </c>
      <c r="K9" s="141"/>
      <c r="L9" s="141"/>
      <c r="M9" s="141"/>
      <c r="N9" s="141"/>
      <c r="O9" s="141"/>
      <c r="P9" s="141"/>
      <c r="Q9" s="373"/>
      <c r="R9" s="373"/>
      <c r="S9" s="374"/>
      <c r="T9" s="373"/>
    </row>
    <row r="10" spans="1:21" x14ac:dyDescent="0.25">
      <c r="A10" s="268"/>
      <c r="B10" s="245"/>
      <c r="C10" s="272"/>
      <c r="D10" s="272"/>
      <c r="E10" s="257"/>
      <c r="F10" s="130" t="s">
        <v>25</v>
      </c>
      <c r="G10" s="212">
        <f t="shared" si="0"/>
        <v>0.47422956787707404</v>
      </c>
      <c r="H10" s="213"/>
      <c r="I10" s="112">
        <f t="shared" si="1"/>
        <v>0.47389221628287154</v>
      </c>
      <c r="J10" s="112">
        <f t="shared" si="2"/>
        <v>0.90900000000000003</v>
      </c>
      <c r="K10" s="141"/>
      <c r="L10" s="141"/>
      <c r="M10" s="141"/>
      <c r="N10" s="141"/>
      <c r="O10" s="141"/>
      <c r="P10" s="141"/>
      <c r="Q10" s="373"/>
      <c r="R10" s="373"/>
      <c r="S10" s="374"/>
      <c r="T10" s="373"/>
    </row>
    <row r="11" spans="1:21" x14ac:dyDescent="0.25">
      <c r="A11" s="268"/>
      <c r="B11" s="245"/>
      <c r="C11" s="272"/>
      <c r="D11" s="272"/>
      <c r="E11" s="257"/>
      <c r="F11" s="129" t="s">
        <v>225</v>
      </c>
      <c r="G11" s="212">
        <f t="shared" si="0"/>
        <v>8.7340319974325481E-2</v>
      </c>
      <c r="H11" s="213"/>
      <c r="I11" s="112">
        <f t="shared" si="1"/>
        <v>8.7408089983517762E-2</v>
      </c>
      <c r="J11" s="112">
        <f t="shared" si="2"/>
        <v>0</v>
      </c>
      <c r="K11" s="141"/>
      <c r="L11" s="141"/>
      <c r="M11" s="141"/>
      <c r="N11" s="141"/>
      <c r="O11" s="141"/>
      <c r="P11" s="141"/>
      <c r="Q11" s="373"/>
      <c r="R11" s="373"/>
      <c r="S11" s="374"/>
      <c r="T11" s="373"/>
    </row>
    <row r="12" spans="1:21" x14ac:dyDescent="0.25">
      <c r="A12" s="268"/>
      <c r="B12" s="245"/>
      <c r="C12" s="272"/>
      <c r="D12" s="272"/>
      <c r="E12" s="257"/>
      <c r="F12" s="129" t="s">
        <v>24</v>
      </c>
      <c r="G12" s="212">
        <f t="shared" si="0"/>
        <v>2.8188076566643527E-2</v>
      </c>
      <c r="H12" s="213"/>
      <c r="I12" s="112">
        <f t="shared" si="1"/>
        <v>2.8209948552097616E-2</v>
      </c>
      <c r="J12" s="112">
        <f t="shared" si="2"/>
        <v>0</v>
      </c>
      <c r="K12" s="141"/>
      <c r="L12" s="141"/>
      <c r="M12" s="141"/>
      <c r="N12" s="141"/>
      <c r="O12" s="141"/>
      <c r="P12" s="141"/>
      <c r="Q12" s="373"/>
      <c r="R12" s="373"/>
      <c r="S12" s="374"/>
      <c r="T12" s="373"/>
    </row>
    <row r="13" spans="1:21" x14ac:dyDescent="0.25">
      <c r="A13" s="268"/>
      <c r="B13" s="245"/>
      <c r="C13" s="272"/>
      <c r="D13" s="273"/>
      <c r="E13" s="258"/>
      <c r="F13" s="129" t="s">
        <v>26</v>
      </c>
      <c r="G13" s="210">
        <f t="shared" si="0"/>
        <v>7.7532879628254447E-6</v>
      </c>
      <c r="H13" s="211"/>
      <c r="I13" s="112">
        <f t="shared" si="1"/>
        <v>0</v>
      </c>
      <c r="J13" s="112">
        <f t="shared" si="2"/>
        <v>0.01</v>
      </c>
      <c r="K13" s="141"/>
      <c r="L13" s="141"/>
      <c r="M13" s="141"/>
      <c r="N13" s="141"/>
      <c r="O13" s="141"/>
      <c r="P13" s="141"/>
      <c r="Q13" s="373"/>
      <c r="R13" s="373"/>
      <c r="S13" s="374"/>
      <c r="T13" s="373"/>
    </row>
    <row r="14" spans="1:21" x14ac:dyDescent="0.25">
      <c r="A14" s="268"/>
      <c r="B14" s="245"/>
      <c r="C14" s="272"/>
      <c r="D14" s="276" t="s">
        <v>13</v>
      </c>
      <c r="E14" s="277" t="s">
        <v>27</v>
      </c>
      <c r="F14" s="129" t="s">
        <v>22</v>
      </c>
      <c r="G14" s="218">
        <f t="shared" ref="G14:G19" si="3">P14+I14+J14+K14+L14+M14+N14+O14</f>
        <v>17.229029999999998</v>
      </c>
      <c r="H14" s="219"/>
      <c r="I14" s="106">
        <v>17.229029999999998</v>
      </c>
      <c r="J14" s="106">
        <v>0</v>
      </c>
      <c r="K14" s="141"/>
      <c r="L14" s="141"/>
      <c r="M14" s="141"/>
      <c r="N14" s="141"/>
      <c r="O14" s="141"/>
      <c r="P14" s="141"/>
      <c r="Q14" s="373"/>
      <c r="R14" s="373"/>
      <c r="S14" s="374"/>
      <c r="T14" s="373"/>
    </row>
    <row r="15" spans="1:21" x14ac:dyDescent="0.25">
      <c r="A15" s="268"/>
      <c r="B15" s="245"/>
      <c r="C15" s="272"/>
      <c r="D15" s="272"/>
      <c r="E15" s="257"/>
      <c r="F15" s="130" t="s">
        <v>23</v>
      </c>
      <c r="G15" s="218">
        <f t="shared" si="3"/>
        <v>8835.4423246666702</v>
      </c>
      <c r="H15" s="219"/>
      <c r="I15" s="106">
        <v>8834.0896246666707</v>
      </c>
      <c r="J15" s="106">
        <v>1.3527</v>
      </c>
      <c r="K15" s="141"/>
      <c r="L15" s="141"/>
      <c r="M15" s="141"/>
      <c r="N15" s="141"/>
      <c r="O15" s="141"/>
      <c r="P15" s="141"/>
      <c r="Q15" s="373"/>
      <c r="R15" s="373"/>
      <c r="S15" s="374"/>
      <c r="T15" s="373"/>
    </row>
    <row r="16" spans="1:21" x14ac:dyDescent="0.25">
      <c r="A16" s="268"/>
      <c r="B16" s="245"/>
      <c r="C16" s="272"/>
      <c r="D16" s="272"/>
      <c r="E16" s="257"/>
      <c r="F16" s="130" t="s">
        <v>25</v>
      </c>
      <c r="G16" s="218">
        <f t="shared" si="3"/>
        <v>10214.5487456667</v>
      </c>
      <c r="H16" s="219"/>
      <c r="I16" s="106">
        <v>10199.3684456667</v>
      </c>
      <c r="J16" s="106">
        <v>15.180299999999999</v>
      </c>
      <c r="K16" s="141"/>
      <c r="L16" s="141"/>
      <c r="M16" s="141"/>
      <c r="N16" s="141"/>
      <c r="O16" s="141"/>
      <c r="P16" s="141"/>
      <c r="Q16" s="373"/>
      <c r="R16" s="373"/>
      <c r="S16" s="374"/>
      <c r="T16" s="373"/>
    </row>
    <row r="17" spans="1:20" x14ac:dyDescent="0.25">
      <c r="A17" s="268"/>
      <c r="B17" s="245"/>
      <c r="C17" s="272"/>
      <c r="D17" s="272"/>
      <c r="E17" s="257"/>
      <c r="F17" s="130" t="s">
        <v>225</v>
      </c>
      <c r="G17" s="218">
        <f t="shared" si="3"/>
        <v>1881.2448996666701</v>
      </c>
      <c r="H17" s="219"/>
      <c r="I17" s="106">
        <v>1881.2448996666701</v>
      </c>
      <c r="J17" s="106">
        <v>0</v>
      </c>
      <c r="K17" s="141"/>
      <c r="L17" s="141"/>
      <c r="M17" s="141"/>
      <c r="N17" s="141"/>
      <c r="O17" s="141"/>
      <c r="P17" s="141"/>
      <c r="Q17" s="373"/>
      <c r="R17" s="373"/>
      <c r="S17" s="374"/>
      <c r="T17" s="373"/>
    </row>
    <row r="18" spans="1:20" x14ac:dyDescent="0.25">
      <c r="A18" s="268"/>
      <c r="B18" s="245"/>
      <c r="C18" s="272"/>
      <c r="D18" s="272"/>
      <c r="E18" s="257"/>
      <c r="F18" s="130" t="s">
        <v>24</v>
      </c>
      <c r="G18" s="218">
        <f t="shared" si="3"/>
        <v>607.15</v>
      </c>
      <c r="H18" s="219"/>
      <c r="I18" s="106">
        <v>607.15</v>
      </c>
      <c r="J18" s="106">
        <v>0</v>
      </c>
      <c r="K18" s="141"/>
      <c r="L18" s="141"/>
      <c r="M18" s="141"/>
      <c r="N18" s="141"/>
      <c r="O18" s="141"/>
      <c r="P18" s="141"/>
      <c r="Q18" s="373"/>
      <c r="R18" s="373"/>
      <c r="S18" s="374"/>
      <c r="T18" s="373"/>
    </row>
    <row r="19" spans="1:20" x14ac:dyDescent="0.25">
      <c r="A19" s="268"/>
      <c r="B19" s="245"/>
      <c r="C19" s="273"/>
      <c r="D19" s="273"/>
      <c r="E19" s="258"/>
      <c r="F19" s="25" t="s">
        <v>26</v>
      </c>
      <c r="G19" s="216">
        <f t="shared" si="3"/>
        <v>0.16700000000000001</v>
      </c>
      <c r="H19" s="217"/>
      <c r="I19" s="106">
        <v>0</v>
      </c>
      <c r="J19" s="106">
        <v>0.16700000000000001</v>
      </c>
      <c r="K19" s="141"/>
      <c r="L19" s="141"/>
      <c r="M19" s="141"/>
      <c r="N19" s="141"/>
      <c r="O19" s="141"/>
      <c r="P19" s="141"/>
      <c r="Q19" s="373"/>
      <c r="R19" s="373"/>
      <c r="S19" s="374"/>
      <c r="T19" s="373"/>
    </row>
    <row r="20" spans="1:20" x14ac:dyDescent="0.25">
      <c r="A20" s="268"/>
      <c r="B20" s="245"/>
      <c r="C20" s="294" t="s">
        <v>28</v>
      </c>
      <c r="D20" s="295"/>
      <c r="E20" s="296"/>
      <c r="F20" s="292" t="s">
        <v>29</v>
      </c>
      <c r="G20" s="214" t="s">
        <v>227</v>
      </c>
      <c r="H20" s="215"/>
      <c r="I20" s="98" t="s">
        <v>226</v>
      </c>
      <c r="J20" s="98" t="s">
        <v>30</v>
      </c>
      <c r="K20" s="141"/>
      <c r="L20" s="141"/>
      <c r="M20" s="141"/>
      <c r="N20" s="141"/>
      <c r="O20" s="141"/>
      <c r="P20" s="141"/>
      <c r="Q20" s="373"/>
      <c r="R20" s="373"/>
      <c r="S20" s="374"/>
      <c r="T20" s="373"/>
    </row>
    <row r="21" spans="1:20" x14ac:dyDescent="0.25">
      <c r="A21" s="268"/>
      <c r="B21" s="245"/>
      <c r="C21" s="294" t="s">
        <v>31</v>
      </c>
      <c r="D21" s="295"/>
      <c r="E21" s="296"/>
      <c r="F21" s="293"/>
      <c r="G21" s="218">
        <f>P21+I21+J21+K21+L21+M21+N21+O21</f>
        <v>305039</v>
      </c>
      <c r="H21" s="219"/>
      <c r="I21" s="113">
        <v>304464</v>
      </c>
      <c r="J21" s="124">
        <v>575</v>
      </c>
      <c r="K21" s="141"/>
      <c r="L21" s="141"/>
      <c r="M21" s="141"/>
      <c r="N21" s="141"/>
      <c r="O21" s="141"/>
      <c r="P21" s="141"/>
      <c r="Q21" s="373"/>
      <c r="R21" s="373"/>
      <c r="S21" s="374"/>
      <c r="T21" s="373"/>
    </row>
    <row r="22" spans="1:20" ht="15.75" thickBot="1" x14ac:dyDescent="0.3">
      <c r="A22" s="268"/>
      <c r="B22" s="245"/>
      <c r="C22" s="278" t="s">
        <v>20</v>
      </c>
      <c r="D22" s="279"/>
      <c r="E22" s="280"/>
      <c r="F22" s="44" t="s">
        <v>32</v>
      </c>
      <c r="G22" s="208">
        <v>0</v>
      </c>
      <c r="H22" s="209"/>
      <c r="I22" s="114">
        <v>0</v>
      </c>
      <c r="J22" s="114">
        <v>0</v>
      </c>
      <c r="K22" s="142"/>
      <c r="L22" s="142"/>
      <c r="M22" s="142"/>
      <c r="N22" s="142"/>
      <c r="O22" s="142"/>
      <c r="P22" s="142"/>
      <c r="Q22" s="375"/>
      <c r="R22" s="375"/>
      <c r="S22" s="376"/>
      <c r="T22" s="375"/>
    </row>
    <row r="23" spans="1:20" x14ac:dyDescent="0.25">
      <c r="A23" s="268"/>
      <c r="B23" s="245"/>
      <c r="C23" s="275" t="s">
        <v>33</v>
      </c>
      <c r="D23" s="275" t="s">
        <v>13</v>
      </c>
      <c r="E23" s="256" t="s">
        <v>210</v>
      </c>
      <c r="F23" s="36" t="s">
        <v>34</v>
      </c>
      <c r="G23" s="230">
        <f>P23+I23+J23+K23+L23+M23+N23+O23</f>
        <v>18922.709000000003</v>
      </c>
      <c r="H23" s="231"/>
      <c r="I23" s="115">
        <f>SUM(I30:I33)</f>
        <v>18922.709000000003</v>
      </c>
      <c r="J23" s="197">
        <v>0</v>
      </c>
      <c r="K23" s="143">
        <v>0</v>
      </c>
      <c r="L23" s="143">
        <v>0</v>
      </c>
      <c r="M23" s="143">
        <v>0</v>
      </c>
      <c r="N23" s="143">
        <v>0</v>
      </c>
      <c r="O23" s="143">
        <v>0</v>
      </c>
      <c r="P23" s="143">
        <v>0</v>
      </c>
      <c r="Q23" s="377" t="s">
        <v>265</v>
      </c>
      <c r="R23" s="377" t="s">
        <v>266</v>
      </c>
      <c r="S23" s="377" t="s">
        <v>264</v>
      </c>
      <c r="T23" s="377" t="s">
        <v>269</v>
      </c>
    </row>
    <row r="24" spans="1:20" x14ac:dyDescent="0.25">
      <c r="A24" s="268"/>
      <c r="B24" s="245"/>
      <c r="C24" s="272"/>
      <c r="D24" s="272"/>
      <c r="E24" s="257"/>
      <c r="F24" s="24" t="s">
        <v>35</v>
      </c>
      <c r="G24" s="204">
        <f>P24+I24+J24+K24+L24+M24+N24+O24</f>
        <v>18922.709000000003</v>
      </c>
      <c r="H24" s="205"/>
      <c r="I24" s="100">
        <f>I23</f>
        <v>18922.709000000003</v>
      </c>
      <c r="J24" s="198"/>
      <c r="K24" s="141"/>
      <c r="L24" s="141"/>
      <c r="M24" s="141"/>
      <c r="N24" s="141"/>
      <c r="O24" s="141"/>
      <c r="P24" s="141"/>
      <c r="Q24" s="373"/>
      <c r="R24" s="373"/>
      <c r="S24" s="373"/>
      <c r="T24" s="373"/>
    </row>
    <row r="25" spans="1:20" ht="30" x14ac:dyDescent="0.25">
      <c r="A25" s="268"/>
      <c r="B25" s="245"/>
      <c r="C25" s="272"/>
      <c r="D25" s="273"/>
      <c r="E25" s="258"/>
      <c r="F25" s="22" t="s">
        <v>36</v>
      </c>
      <c r="G25" s="228">
        <f>I25</f>
        <v>0.94799999999999984</v>
      </c>
      <c r="H25" s="229"/>
      <c r="I25" s="116">
        <f>(I30+I31)/I23</f>
        <v>0.94799999999999984</v>
      </c>
      <c r="J25" s="198"/>
      <c r="K25" s="141"/>
      <c r="L25" s="141"/>
      <c r="M25" s="141"/>
      <c r="N25" s="141"/>
      <c r="O25" s="141"/>
      <c r="P25" s="141"/>
      <c r="Q25" s="373"/>
      <c r="R25" s="373"/>
      <c r="S25" s="373"/>
      <c r="T25" s="373"/>
    </row>
    <row r="26" spans="1:20" ht="30" x14ac:dyDescent="0.25">
      <c r="A26" s="268"/>
      <c r="B26" s="245"/>
      <c r="C26" s="272"/>
      <c r="D26" s="276" t="s">
        <v>20</v>
      </c>
      <c r="E26" s="277" t="s">
        <v>37</v>
      </c>
      <c r="F26" s="22" t="s">
        <v>229</v>
      </c>
      <c r="G26" s="228">
        <f>G30/G23</f>
        <v>0.52699999999999991</v>
      </c>
      <c r="H26" s="229"/>
      <c r="I26" s="116">
        <f>I30/I23</f>
        <v>0.52699999999999991</v>
      </c>
      <c r="J26" s="198"/>
      <c r="K26" s="141"/>
      <c r="L26" s="141"/>
      <c r="M26" s="141"/>
      <c r="N26" s="141"/>
      <c r="O26" s="141"/>
      <c r="P26" s="141"/>
      <c r="Q26" s="373"/>
      <c r="R26" s="373"/>
      <c r="S26" s="373"/>
      <c r="T26" s="373"/>
    </row>
    <row r="27" spans="1:20" x14ac:dyDescent="0.25">
      <c r="A27" s="268"/>
      <c r="B27" s="245"/>
      <c r="C27" s="272"/>
      <c r="D27" s="272"/>
      <c r="E27" s="257"/>
      <c r="F27" s="22" t="s">
        <v>228</v>
      </c>
      <c r="G27" s="228">
        <f>G31/G23</f>
        <v>0.42099999999999993</v>
      </c>
      <c r="H27" s="229"/>
      <c r="I27" s="116">
        <f>I31/I23</f>
        <v>0.42099999999999993</v>
      </c>
      <c r="J27" s="198"/>
      <c r="K27" s="141"/>
      <c r="L27" s="141"/>
      <c r="M27" s="141"/>
      <c r="N27" s="141"/>
      <c r="O27" s="141"/>
      <c r="P27" s="141"/>
      <c r="Q27" s="373"/>
      <c r="R27" s="373"/>
      <c r="S27" s="373"/>
      <c r="T27" s="373"/>
    </row>
    <row r="28" spans="1:20" x14ac:dyDescent="0.25">
      <c r="A28" s="268"/>
      <c r="B28" s="245"/>
      <c r="C28" s="272"/>
      <c r="D28" s="272"/>
      <c r="E28" s="257"/>
      <c r="F28" s="22" t="s">
        <v>230</v>
      </c>
      <c r="G28" s="228">
        <f>G32/G23</f>
        <v>2.6999999999999996E-2</v>
      </c>
      <c r="H28" s="229"/>
      <c r="I28" s="116">
        <f>I32/I23</f>
        <v>2.6999999999999996E-2</v>
      </c>
      <c r="J28" s="198"/>
      <c r="K28" s="141"/>
      <c r="L28" s="141"/>
      <c r="M28" s="141"/>
      <c r="N28" s="141"/>
      <c r="O28" s="141"/>
      <c r="P28" s="141"/>
      <c r="Q28" s="373"/>
      <c r="R28" s="373"/>
      <c r="S28" s="373"/>
      <c r="T28" s="373"/>
    </row>
    <row r="29" spans="1:20" x14ac:dyDescent="0.25">
      <c r="A29" s="268"/>
      <c r="B29" s="245"/>
      <c r="C29" s="272"/>
      <c r="D29" s="273"/>
      <c r="E29" s="258"/>
      <c r="F29" s="22" t="s">
        <v>231</v>
      </c>
      <c r="G29" s="228">
        <f>G33/G23</f>
        <v>2.4999999999999998E-2</v>
      </c>
      <c r="H29" s="229"/>
      <c r="I29" s="116">
        <f>I33/I23</f>
        <v>2.4999999999999998E-2</v>
      </c>
      <c r="J29" s="198"/>
      <c r="K29" s="141"/>
      <c r="L29" s="141"/>
      <c r="M29" s="141"/>
      <c r="N29" s="141"/>
      <c r="O29" s="141"/>
      <c r="P29" s="141"/>
      <c r="Q29" s="373"/>
      <c r="R29" s="373"/>
      <c r="S29" s="373"/>
      <c r="T29" s="373"/>
    </row>
    <row r="30" spans="1:20" ht="30" x14ac:dyDescent="0.25">
      <c r="A30" s="268"/>
      <c r="B30" s="245"/>
      <c r="C30" s="272"/>
      <c r="D30" s="276" t="s">
        <v>13</v>
      </c>
      <c r="E30" s="277" t="s">
        <v>39</v>
      </c>
      <c r="F30" s="22" t="s">
        <v>229</v>
      </c>
      <c r="G30" s="204">
        <f>P30+I30+J30+K30+L30+M30+N30+O30</f>
        <v>9972.2676429999992</v>
      </c>
      <c r="H30" s="205"/>
      <c r="I30" s="100">
        <f>9972267.643/1000</f>
        <v>9972.2676429999992</v>
      </c>
      <c r="J30" s="198"/>
      <c r="K30" s="141"/>
      <c r="L30" s="141"/>
      <c r="M30" s="141"/>
      <c r="N30" s="141"/>
      <c r="O30" s="141"/>
      <c r="P30" s="141"/>
      <c r="Q30" s="373"/>
      <c r="R30" s="373"/>
      <c r="S30" s="373"/>
      <c r="T30" s="373"/>
    </row>
    <row r="31" spans="1:20" x14ac:dyDescent="0.25">
      <c r="A31" s="268"/>
      <c r="B31" s="245"/>
      <c r="C31" s="272"/>
      <c r="D31" s="272"/>
      <c r="E31" s="257"/>
      <c r="F31" s="22" t="s">
        <v>228</v>
      </c>
      <c r="G31" s="204">
        <f>P31+I31+J31+K31+L31+M31+N31+O31</f>
        <v>7966.4604890000001</v>
      </c>
      <c r="H31" s="205"/>
      <c r="I31" s="100">
        <f>7966460.489/1000</f>
        <v>7966.4604890000001</v>
      </c>
      <c r="J31" s="198"/>
      <c r="K31" s="141"/>
      <c r="L31" s="141"/>
      <c r="M31" s="141"/>
      <c r="N31" s="141"/>
      <c r="O31" s="141"/>
      <c r="P31" s="141"/>
      <c r="Q31" s="373"/>
      <c r="R31" s="373"/>
      <c r="S31" s="373"/>
      <c r="T31" s="373"/>
    </row>
    <row r="32" spans="1:20" x14ac:dyDescent="0.25">
      <c r="A32" s="268"/>
      <c r="B32" s="245"/>
      <c r="C32" s="272"/>
      <c r="D32" s="272"/>
      <c r="E32" s="257"/>
      <c r="F32" s="22" t="s">
        <v>230</v>
      </c>
      <c r="G32" s="204">
        <f>P32+I32+J32+K32+L32+M32+N32+O32</f>
        <v>510.91314299999999</v>
      </c>
      <c r="H32" s="205"/>
      <c r="I32" s="100">
        <f>510913.143/1000</f>
        <v>510.91314299999999</v>
      </c>
      <c r="J32" s="198"/>
      <c r="K32" s="141"/>
      <c r="L32" s="141"/>
      <c r="M32" s="141"/>
      <c r="N32" s="141"/>
      <c r="O32" s="141"/>
      <c r="P32" s="141"/>
      <c r="Q32" s="373"/>
      <c r="R32" s="373"/>
      <c r="S32" s="373"/>
      <c r="T32" s="373"/>
    </row>
    <row r="33" spans="1:20" x14ac:dyDescent="0.25">
      <c r="A33" s="268"/>
      <c r="B33" s="245"/>
      <c r="C33" s="273"/>
      <c r="D33" s="273"/>
      <c r="E33" s="258"/>
      <c r="F33" s="22" t="s">
        <v>231</v>
      </c>
      <c r="G33" s="204">
        <f>P33+I33+J33+K33+L33+M33+N33+O33</f>
        <v>473.067725</v>
      </c>
      <c r="H33" s="205"/>
      <c r="I33" s="100">
        <f>473067.725/1000</f>
        <v>473.067725</v>
      </c>
      <c r="J33" s="198"/>
      <c r="K33" s="141"/>
      <c r="L33" s="141"/>
      <c r="M33" s="141"/>
      <c r="N33" s="141"/>
      <c r="O33" s="141"/>
      <c r="P33" s="141"/>
      <c r="Q33" s="373"/>
      <c r="R33" s="373"/>
      <c r="S33" s="373"/>
      <c r="T33" s="373"/>
    </row>
    <row r="34" spans="1:20" x14ac:dyDescent="0.25">
      <c r="A34" s="268"/>
      <c r="B34" s="245"/>
      <c r="C34" s="294" t="s">
        <v>28</v>
      </c>
      <c r="D34" s="295"/>
      <c r="E34" s="296"/>
      <c r="F34" s="297" t="s">
        <v>40</v>
      </c>
      <c r="G34" s="286" t="s">
        <v>232</v>
      </c>
      <c r="H34" s="287"/>
      <c r="I34" s="102" t="s">
        <v>232</v>
      </c>
      <c r="J34" s="198"/>
      <c r="K34" s="141"/>
      <c r="L34" s="141"/>
      <c r="M34" s="141"/>
      <c r="N34" s="141"/>
      <c r="O34" s="141"/>
      <c r="P34" s="141"/>
      <c r="Q34" s="373"/>
      <c r="R34" s="373"/>
      <c r="S34" s="373"/>
      <c r="T34" s="373"/>
    </row>
    <row r="35" spans="1:20" x14ac:dyDescent="0.25">
      <c r="A35" s="268"/>
      <c r="B35" s="245"/>
      <c r="C35" s="294" t="s">
        <v>31</v>
      </c>
      <c r="D35" s="295"/>
      <c r="E35" s="296"/>
      <c r="F35" s="298"/>
      <c r="G35" s="218">
        <v>267028</v>
      </c>
      <c r="H35" s="219"/>
      <c r="I35" s="113">
        <v>267028</v>
      </c>
      <c r="J35" s="198"/>
      <c r="K35" s="141"/>
      <c r="L35" s="141"/>
      <c r="M35" s="141"/>
      <c r="N35" s="141"/>
      <c r="O35" s="141"/>
      <c r="P35" s="141"/>
      <c r="Q35" s="373"/>
      <c r="R35" s="373"/>
      <c r="S35" s="373"/>
      <c r="T35" s="373"/>
    </row>
    <row r="36" spans="1:20" ht="15.75" thickBot="1" x14ac:dyDescent="0.3">
      <c r="A36" s="268"/>
      <c r="B36" s="245"/>
      <c r="C36" s="278" t="s">
        <v>20</v>
      </c>
      <c r="D36" s="279"/>
      <c r="E36" s="280"/>
      <c r="F36" s="43" t="s">
        <v>41</v>
      </c>
      <c r="G36" s="208">
        <v>0</v>
      </c>
      <c r="H36" s="209"/>
      <c r="I36" s="114">
        <v>0</v>
      </c>
      <c r="J36" s="199"/>
      <c r="K36" s="142"/>
      <c r="L36" s="142"/>
      <c r="M36" s="142"/>
      <c r="N36" s="142"/>
      <c r="O36" s="142"/>
      <c r="P36" s="142"/>
      <c r="Q36" s="375"/>
      <c r="R36" s="375"/>
      <c r="S36" s="375"/>
      <c r="T36" s="375"/>
    </row>
    <row r="37" spans="1:20" x14ac:dyDescent="0.25">
      <c r="A37" s="268"/>
      <c r="B37" s="245"/>
      <c r="C37" s="275" t="s">
        <v>42</v>
      </c>
      <c r="D37" s="275" t="s">
        <v>13</v>
      </c>
      <c r="E37" s="256" t="s">
        <v>211</v>
      </c>
      <c r="F37" s="45" t="s">
        <v>43</v>
      </c>
      <c r="G37" s="206">
        <f>P37+I37+J37+K37+L37+M37+N37+O37</f>
        <v>3944.9569999999999</v>
      </c>
      <c r="H37" s="207"/>
      <c r="I37" s="117">
        <f>I43+I44</f>
        <v>3944.9569999999999</v>
      </c>
      <c r="J37" s="143">
        <v>0</v>
      </c>
      <c r="K37" s="143">
        <v>0</v>
      </c>
      <c r="L37" s="143">
        <v>0</v>
      </c>
      <c r="M37" s="143">
        <v>0</v>
      </c>
      <c r="N37" s="143">
        <v>0</v>
      </c>
      <c r="O37" s="143">
        <v>0</v>
      </c>
      <c r="P37" s="143">
        <v>0</v>
      </c>
      <c r="Q37" s="377" t="s">
        <v>270</v>
      </c>
      <c r="R37" s="377" t="s">
        <v>271</v>
      </c>
      <c r="S37" s="377" t="s">
        <v>264</v>
      </c>
      <c r="T37" s="377" t="s">
        <v>272</v>
      </c>
    </row>
    <row r="38" spans="1:20" x14ac:dyDescent="0.25">
      <c r="A38" s="268"/>
      <c r="B38" s="245"/>
      <c r="C38" s="272"/>
      <c r="D38" s="272"/>
      <c r="E38" s="257"/>
      <c r="F38" s="24" t="s">
        <v>44</v>
      </c>
      <c r="G38" s="204">
        <f>P38+I38+J38+K38+L38+M38+N38+O38</f>
        <v>3944.9569999999999</v>
      </c>
      <c r="H38" s="205"/>
      <c r="I38" s="118">
        <f>I43+I44</f>
        <v>3944.9569999999999</v>
      </c>
      <c r="J38" s="141"/>
      <c r="K38" s="141"/>
      <c r="L38" s="141"/>
      <c r="M38" s="141"/>
      <c r="N38" s="141"/>
      <c r="O38" s="141"/>
      <c r="P38" s="141"/>
      <c r="Q38" s="373"/>
      <c r="R38" s="373"/>
      <c r="S38" s="373"/>
      <c r="T38" s="373"/>
    </row>
    <row r="39" spans="1:20" ht="30" x14ac:dyDescent="0.25">
      <c r="A39" s="268"/>
      <c r="B39" s="245"/>
      <c r="C39" s="272"/>
      <c r="D39" s="273"/>
      <c r="E39" s="258"/>
      <c r="F39" s="22" t="s">
        <v>45</v>
      </c>
      <c r="G39" s="228">
        <f>I39</f>
        <v>7.3004598022234468E-2</v>
      </c>
      <c r="H39" s="229"/>
      <c r="I39" s="119">
        <f>(I44+I45)/I38</f>
        <v>7.3004598022234468E-2</v>
      </c>
      <c r="J39" s="141"/>
      <c r="K39" s="141"/>
      <c r="L39" s="141"/>
      <c r="M39" s="141"/>
      <c r="N39" s="141"/>
      <c r="O39" s="141"/>
      <c r="P39" s="141"/>
      <c r="Q39" s="373"/>
      <c r="R39" s="373"/>
      <c r="S39" s="373"/>
      <c r="T39" s="373"/>
    </row>
    <row r="40" spans="1:20" x14ac:dyDescent="0.25">
      <c r="A40" s="268"/>
      <c r="B40" s="245"/>
      <c r="C40" s="272"/>
      <c r="D40" s="276" t="s">
        <v>20</v>
      </c>
      <c r="E40" s="277" t="s">
        <v>46</v>
      </c>
      <c r="F40" s="24" t="s">
        <v>47</v>
      </c>
      <c r="G40" s="228">
        <f>G43/G37</f>
        <v>0.92699540197776553</v>
      </c>
      <c r="H40" s="229"/>
      <c r="I40" s="120">
        <f>I43/I37</f>
        <v>0.92699540197776553</v>
      </c>
      <c r="J40" s="141"/>
      <c r="K40" s="141"/>
      <c r="L40" s="141"/>
      <c r="M40" s="141"/>
      <c r="N40" s="141"/>
      <c r="O40" s="141"/>
      <c r="P40" s="141"/>
      <c r="Q40" s="373"/>
      <c r="R40" s="373"/>
      <c r="S40" s="373"/>
      <c r="T40" s="373"/>
    </row>
    <row r="41" spans="1:20" x14ac:dyDescent="0.25">
      <c r="A41" s="268"/>
      <c r="B41" s="245"/>
      <c r="C41" s="272"/>
      <c r="D41" s="272"/>
      <c r="E41" s="257"/>
      <c r="F41" s="27" t="s">
        <v>48</v>
      </c>
      <c r="G41" s="228">
        <f>G44/G37</f>
        <v>7.3004598022234468E-2</v>
      </c>
      <c r="H41" s="229"/>
      <c r="I41" s="120">
        <f>I44/I37</f>
        <v>7.3004598022234468E-2</v>
      </c>
      <c r="J41" s="141"/>
      <c r="K41" s="141"/>
      <c r="L41" s="141"/>
      <c r="M41" s="141"/>
      <c r="N41" s="141"/>
      <c r="O41" s="141"/>
      <c r="P41" s="141"/>
      <c r="Q41" s="373"/>
      <c r="R41" s="373"/>
      <c r="S41" s="373"/>
      <c r="T41" s="373"/>
    </row>
    <row r="42" spans="1:20" x14ac:dyDescent="0.25">
      <c r="A42" s="268"/>
      <c r="B42" s="245"/>
      <c r="C42" s="272"/>
      <c r="D42" s="273"/>
      <c r="E42" s="258"/>
      <c r="F42" s="27" t="s">
        <v>49</v>
      </c>
      <c r="G42" s="228">
        <f>G45/G37</f>
        <v>0</v>
      </c>
      <c r="H42" s="229"/>
      <c r="I42" s="120">
        <f>I45/I37</f>
        <v>0</v>
      </c>
      <c r="J42" s="141"/>
      <c r="K42" s="141"/>
      <c r="L42" s="141"/>
      <c r="M42" s="141"/>
      <c r="N42" s="141"/>
      <c r="O42" s="141"/>
      <c r="P42" s="141"/>
      <c r="Q42" s="373"/>
      <c r="R42" s="373"/>
      <c r="S42" s="373"/>
      <c r="T42" s="373"/>
    </row>
    <row r="43" spans="1:20" x14ac:dyDescent="0.25">
      <c r="A43" s="268"/>
      <c r="B43" s="245"/>
      <c r="C43" s="272"/>
      <c r="D43" s="276" t="s">
        <v>13</v>
      </c>
      <c r="E43" s="277" t="s">
        <v>50</v>
      </c>
      <c r="F43" s="24" t="s">
        <v>47</v>
      </c>
      <c r="G43" s="204">
        <f>P43+I43+J43+K43+L43+M43+N43+O43</f>
        <v>3656.9569999999999</v>
      </c>
      <c r="H43" s="205"/>
      <c r="I43" s="113">
        <f>3656957/1000</f>
        <v>3656.9569999999999</v>
      </c>
      <c r="J43" s="141"/>
      <c r="K43" s="141"/>
      <c r="L43" s="141"/>
      <c r="M43" s="141"/>
      <c r="N43" s="141"/>
      <c r="O43" s="141"/>
      <c r="P43" s="141"/>
      <c r="Q43" s="373"/>
      <c r="R43" s="373"/>
      <c r="S43" s="373"/>
      <c r="T43" s="373"/>
    </row>
    <row r="44" spans="1:20" x14ac:dyDescent="0.25">
      <c r="A44" s="268"/>
      <c r="B44" s="245"/>
      <c r="C44" s="272"/>
      <c r="D44" s="272"/>
      <c r="E44" s="257"/>
      <c r="F44" s="27" t="s">
        <v>48</v>
      </c>
      <c r="G44" s="204">
        <f>I44</f>
        <v>288</v>
      </c>
      <c r="H44" s="205"/>
      <c r="I44" s="121">
        <f>288000/1000</f>
        <v>288</v>
      </c>
      <c r="J44" s="141"/>
      <c r="K44" s="141"/>
      <c r="L44" s="141"/>
      <c r="M44" s="141"/>
      <c r="N44" s="141"/>
      <c r="O44" s="141"/>
      <c r="P44" s="141"/>
      <c r="Q44" s="373"/>
      <c r="R44" s="373"/>
      <c r="S44" s="373"/>
      <c r="T44" s="373"/>
    </row>
    <row r="45" spans="1:20" x14ac:dyDescent="0.25">
      <c r="A45" s="268"/>
      <c r="B45" s="245"/>
      <c r="C45" s="273"/>
      <c r="D45" s="273"/>
      <c r="E45" s="258"/>
      <c r="F45" s="27" t="s">
        <v>49</v>
      </c>
      <c r="G45" s="200">
        <v>0</v>
      </c>
      <c r="H45" s="201"/>
      <c r="I45" s="121">
        <v>0</v>
      </c>
      <c r="J45" s="141"/>
      <c r="K45" s="141"/>
      <c r="L45" s="141"/>
      <c r="M45" s="141"/>
      <c r="N45" s="141"/>
      <c r="O45" s="141"/>
      <c r="P45" s="141"/>
      <c r="Q45" s="373"/>
      <c r="R45" s="373"/>
      <c r="S45" s="373"/>
      <c r="T45" s="373"/>
    </row>
    <row r="46" spans="1:20" x14ac:dyDescent="0.25">
      <c r="A46" s="268"/>
      <c r="B46" s="245"/>
      <c r="C46" s="294" t="s">
        <v>28</v>
      </c>
      <c r="D46" s="295"/>
      <c r="E46" s="296"/>
      <c r="F46" s="297" t="s">
        <v>51</v>
      </c>
      <c r="G46" s="204" t="s">
        <v>233</v>
      </c>
      <c r="H46" s="205"/>
      <c r="I46" s="98" t="s">
        <v>233</v>
      </c>
      <c r="J46" s="141"/>
      <c r="K46" s="141"/>
      <c r="L46" s="141"/>
      <c r="M46" s="141"/>
      <c r="N46" s="141"/>
      <c r="O46" s="141"/>
      <c r="P46" s="141"/>
      <c r="Q46" s="373"/>
      <c r="R46" s="373"/>
      <c r="S46" s="373"/>
      <c r="T46" s="373"/>
    </row>
    <row r="47" spans="1:20" x14ac:dyDescent="0.25">
      <c r="A47" s="268"/>
      <c r="B47" s="245"/>
      <c r="C47" s="294" t="s">
        <v>31</v>
      </c>
      <c r="D47" s="295"/>
      <c r="E47" s="296"/>
      <c r="F47" s="298"/>
      <c r="G47" s="204">
        <f>P47+I47+J47+K47+L47+M47+N47+O47</f>
        <v>14891</v>
      </c>
      <c r="H47" s="205"/>
      <c r="I47" s="121">
        <v>14891</v>
      </c>
      <c r="J47" s="141"/>
      <c r="K47" s="141"/>
      <c r="L47" s="141"/>
      <c r="M47" s="141"/>
      <c r="N47" s="141"/>
      <c r="O47" s="141"/>
      <c r="P47" s="141"/>
      <c r="Q47" s="373"/>
      <c r="R47" s="373"/>
      <c r="S47" s="373"/>
      <c r="T47" s="373"/>
    </row>
    <row r="48" spans="1:20" x14ac:dyDescent="0.25">
      <c r="A48" s="268"/>
      <c r="B48" s="245"/>
      <c r="C48" s="303" t="s">
        <v>20</v>
      </c>
      <c r="D48" s="304"/>
      <c r="E48" s="305"/>
      <c r="F48" s="52" t="s">
        <v>52</v>
      </c>
      <c r="G48" s="212">
        <v>0</v>
      </c>
      <c r="H48" s="213"/>
      <c r="I48" s="122">
        <v>0</v>
      </c>
      <c r="J48" s="141"/>
      <c r="K48" s="141"/>
      <c r="L48" s="141"/>
      <c r="M48" s="141"/>
      <c r="N48" s="141"/>
      <c r="O48" s="141"/>
      <c r="P48" s="141"/>
      <c r="Q48" s="373"/>
      <c r="R48" s="373"/>
      <c r="S48" s="378"/>
      <c r="T48" s="373"/>
    </row>
    <row r="49" spans="1:20" ht="225.75" thickBot="1" x14ac:dyDescent="0.3">
      <c r="A49" s="268"/>
      <c r="B49" s="246"/>
      <c r="C49" s="65" t="s">
        <v>53</v>
      </c>
      <c r="D49" s="65" t="s">
        <v>54</v>
      </c>
      <c r="E49" s="65" t="s">
        <v>55</v>
      </c>
      <c r="F49" s="66" t="s">
        <v>56</v>
      </c>
      <c r="G49" s="240">
        <f>((G37/G47)+(G23/G35)+(G4/G21))*1000</f>
        <v>406.39783226850432</v>
      </c>
      <c r="H49" s="241"/>
      <c r="I49" s="123">
        <f>((I37/I47)+(I23/I35)+(I4/I21))*1000</f>
        <v>406.47633609563337</v>
      </c>
      <c r="J49" s="142"/>
      <c r="K49" s="142"/>
      <c r="L49" s="142"/>
      <c r="M49" s="142"/>
      <c r="N49" s="142"/>
      <c r="O49" s="142"/>
      <c r="P49" s="142"/>
      <c r="Q49" s="375"/>
      <c r="R49" s="375"/>
      <c r="S49" s="379" t="s">
        <v>275</v>
      </c>
      <c r="T49" s="375"/>
    </row>
    <row r="50" spans="1:20" x14ac:dyDescent="0.25">
      <c r="A50" s="268"/>
      <c r="B50" s="274" t="s">
        <v>216</v>
      </c>
      <c r="C50" s="275" t="s">
        <v>59</v>
      </c>
      <c r="D50" s="275" t="s">
        <v>60</v>
      </c>
      <c r="E50" s="275" t="s">
        <v>61</v>
      </c>
      <c r="F50" s="67" t="s">
        <v>62</v>
      </c>
      <c r="G50" s="202">
        <f t="shared" ref="G50:G66" si="4">P50+I50+J50+K50+L50+M50+N50+O50</f>
        <v>878.05840000000001</v>
      </c>
      <c r="H50" s="203"/>
      <c r="I50" s="104">
        <f>I51+I52+I53+I54</f>
        <v>878.05840000000001</v>
      </c>
      <c r="J50" s="104">
        <f t="shared" ref="J50:O50" si="5">J51+J52+J53</f>
        <v>0</v>
      </c>
      <c r="K50" s="144">
        <f t="shared" si="5"/>
        <v>0</v>
      </c>
      <c r="L50" s="144">
        <f t="shared" si="5"/>
        <v>0</v>
      </c>
      <c r="M50" s="144">
        <f t="shared" si="5"/>
        <v>0</v>
      </c>
      <c r="N50" s="144">
        <f t="shared" si="5"/>
        <v>0</v>
      </c>
      <c r="O50" s="144">
        <f t="shared" si="5"/>
        <v>0</v>
      </c>
      <c r="P50" s="144">
        <f>P51+P52+P53</f>
        <v>0</v>
      </c>
      <c r="Q50" s="373" t="s">
        <v>277</v>
      </c>
      <c r="R50" s="380" t="s">
        <v>273</v>
      </c>
      <c r="S50" s="373" t="s">
        <v>264</v>
      </c>
      <c r="T50" s="373" t="s">
        <v>274</v>
      </c>
    </row>
    <row r="51" spans="1:20" x14ac:dyDescent="0.25">
      <c r="A51" s="268"/>
      <c r="B51" s="245"/>
      <c r="C51" s="272"/>
      <c r="D51" s="272"/>
      <c r="E51" s="272"/>
      <c r="F51" s="68" t="s">
        <v>47</v>
      </c>
      <c r="G51" s="195">
        <f t="shared" si="4"/>
        <v>731.39139999999998</v>
      </c>
      <c r="H51" s="196"/>
      <c r="I51" s="105">
        <f>I43*0.2</f>
        <v>731.39139999999998</v>
      </c>
      <c r="J51" s="105">
        <f>J43*0.2</f>
        <v>0</v>
      </c>
      <c r="K51" s="145"/>
      <c r="L51" s="145"/>
      <c r="M51" s="145"/>
      <c r="N51" s="145"/>
      <c r="O51" s="145"/>
      <c r="P51" s="145"/>
      <c r="Q51" s="374"/>
      <c r="R51" s="374"/>
      <c r="S51" s="373"/>
      <c r="T51" s="374"/>
    </row>
    <row r="52" spans="1:20" x14ac:dyDescent="0.25">
      <c r="A52" s="268"/>
      <c r="B52" s="245"/>
      <c r="C52" s="272"/>
      <c r="D52" s="272"/>
      <c r="E52" s="272"/>
      <c r="F52" s="69" t="s">
        <v>48</v>
      </c>
      <c r="G52" s="195">
        <f t="shared" si="4"/>
        <v>1.1520000000000001</v>
      </c>
      <c r="H52" s="196"/>
      <c r="I52" s="105">
        <f>I44*0.004</f>
        <v>1.1520000000000001</v>
      </c>
      <c r="J52" s="105">
        <f>J44*0.34941</f>
        <v>0</v>
      </c>
      <c r="K52" s="145"/>
      <c r="L52" s="145"/>
      <c r="M52" s="145"/>
      <c r="N52" s="145"/>
      <c r="O52" s="145"/>
      <c r="P52" s="145"/>
      <c r="Q52" s="374"/>
      <c r="R52" s="374"/>
      <c r="S52" s="373"/>
      <c r="T52" s="374"/>
    </row>
    <row r="53" spans="1:20" x14ac:dyDescent="0.25">
      <c r="A53" s="268"/>
      <c r="B53" s="245"/>
      <c r="C53" s="272"/>
      <c r="D53" s="272"/>
      <c r="E53" s="272"/>
      <c r="F53" s="69" t="s">
        <v>49</v>
      </c>
      <c r="G53" s="195">
        <f t="shared" si="4"/>
        <v>0</v>
      </c>
      <c r="H53" s="196"/>
      <c r="I53" s="105">
        <f>I45*0.08952</f>
        <v>0</v>
      </c>
      <c r="J53" s="105">
        <f>J45*0.08952</f>
        <v>0</v>
      </c>
      <c r="K53" s="145"/>
      <c r="L53" s="145"/>
      <c r="M53" s="145"/>
      <c r="N53" s="145"/>
      <c r="O53" s="145"/>
      <c r="P53" s="145"/>
      <c r="Q53" s="374"/>
      <c r="R53" s="374"/>
      <c r="S53" s="373"/>
      <c r="T53" s="374"/>
    </row>
    <row r="54" spans="1:20" x14ac:dyDescent="0.25">
      <c r="A54" s="268"/>
      <c r="B54" s="245"/>
      <c r="C54" s="273"/>
      <c r="D54" s="272"/>
      <c r="E54" s="313"/>
      <c r="F54" s="128" t="s">
        <v>328</v>
      </c>
      <c r="G54" s="200">
        <f t="shared" si="4"/>
        <v>145.51499999999999</v>
      </c>
      <c r="H54" s="201"/>
      <c r="I54" s="138">
        <f>145515/1000</f>
        <v>145.51499999999999</v>
      </c>
      <c r="J54" s="106">
        <v>0</v>
      </c>
      <c r="K54" s="145"/>
      <c r="L54" s="145"/>
      <c r="M54" s="145"/>
      <c r="N54" s="145"/>
      <c r="O54" s="145"/>
      <c r="P54" s="145"/>
      <c r="Q54" s="374"/>
      <c r="R54" s="374"/>
      <c r="S54" s="373"/>
      <c r="T54" s="374"/>
    </row>
    <row r="55" spans="1:20" x14ac:dyDescent="0.25">
      <c r="A55" s="268"/>
      <c r="B55" s="245"/>
      <c r="C55" s="306" t="s">
        <v>63</v>
      </c>
      <c r="D55" s="272"/>
      <c r="E55" s="309" t="s">
        <v>64</v>
      </c>
      <c r="F55" s="51" t="s">
        <v>65</v>
      </c>
      <c r="G55" s="195">
        <f t="shared" si="4"/>
        <v>775.45145070000001</v>
      </c>
      <c r="H55" s="196"/>
      <c r="I55" s="106">
        <f>I56+I58</f>
        <v>766.69898069999999</v>
      </c>
      <c r="J55" s="106">
        <f>J56+J58</f>
        <v>8.7524699999999989</v>
      </c>
      <c r="K55" s="145"/>
      <c r="L55" s="145"/>
      <c r="M55" s="145"/>
      <c r="N55" s="145"/>
      <c r="O55" s="145"/>
      <c r="P55" s="145"/>
      <c r="Q55" s="374"/>
      <c r="R55" s="374"/>
      <c r="S55" s="373"/>
      <c r="T55" s="374"/>
    </row>
    <row r="56" spans="1:20" x14ac:dyDescent="0.25">
      <c r="A56" s="268"/>
      <c r="B56" s="245"/>
      <c r="C56" s="307"/>
      <c r="D56" s="272"/>
      <c r="E56" s="310"/>
      <c r="F56" s="27" t="s">
        <v>330</v>
      </c>
      <c r="G56" s="195">
        <f t="shared" si="4"/>
        <v>8.7524699999999989</v>
      </c>
      <c r="H56" s="196"/>
      <c r="I56" s="106">
        <v>0</v>
      </c>
      <c r="J56" s="106">
        <f>8752.47/1000</f>
        <v>8.7524699999999989</v>
      </c>
      <c r="K56" s="145"/>
      <c r="L56" s="145"/>
      <c r="M56" s="145"/>
      <c r="N56" s="145"/>
      <c r="O56" s="145"/>
      <c r="P56" s="145"/>
      <c r="Q56" s="374"/>
      <c r="R56" s="374"/>
      <c r="S56" s="373"/>
      <c r="T56" s="374"/>
    </row>
    <row r="57" spans="1:20" x14ac:dyDescent="0.25">
      <c r="A57" s="268"/>
      <c r="B57" s="245"/>
      <c r="C57" s="307"/>
      <c r="D57" s="272"/>
      <c r="E57" s="310"/>
      <c r="F57" s="27" t="s">
        <v>38</v>
      </c>
      <c r="G57" s="195">
        <f t="shared" si="4"/>
        <v>0</v>
      </c>
      <c r="H57" s="196"/>
      <c r="I57" s="106">
        <v>0</v>
      </c>
      <c r="J57" s="106">
        <v>0</v>
      </c>
      <c r="K57" s="145"/>
      <c r="L57" s="145"/>
      <c r="M57" s="145"/>
      <c r="N57" s="145"/>
      <c r="O57" s="145"/>
      <c r="P57" s="145"/>
      <c r="Q57" s="374"/>
      <c r="R57" s="374"/>
      <c r="S57" s="373"/>
      <c r="T57" s="374"/>
    </row>
    <row r="58" spans="1:20" x14ac:dyDescent="0.25">
      <c r="A58" s="268"/>
      <c r="B58" s="245"/>
      <c r="C58" s="307"/>
      <c r="D58" s="272"/>
      <c r="E58" s="310"/>
      <c r="F58" s="27" t="s">
        <v>66</v>
      </c>
      <c r="G58" s="195">
        <f t="shared" si="4"/>
        <v>766.69898069999999</v>
      </c>
      <c r="H58" s="196"/>
      <c r="I58" s="107">
        <f>766698.9807/1000</f>
        <v>766.69898069999999</v>
      </c>
      <c r="J58" s="107">
        <f>J57+(J23*0.17073)</f>
        <v>0</v>
      </c>
      <c r="K58" s="145"/>
      <c r="L58" s="145"/>
      <c r="M58" s="145"/>
      <c r="N58" s="145"/>
      <c r="O58" s="145"/>
      <c r="P58" s="145"/>
      <c r="Q58" s="374"/>
      <c r="R58" s="374"/>
      <c r="S58" s="373"/>
      <c r="T58" s="374"/>
    </row>
    <row r="59" spans="1:20" x14ac:dyDescent="0.25">
      <c r="A59" s="268"/>
      <c r="B59" s="245"/>
      <c r="C59" s="307"/>
      <c r="D59" s="272"/>
      <c r="E59" s="310"/>
      <c r="F59" s="27" t="s">
        <v>67</v>
      </c>
      <c r="G59" s="195">
        <f t="shared" si="4"/>
        <v>2313.2170588999998</v>
      </c>
      <c r="H59" s="196"/>
      <c r="I59" s="106">
        <f>I60+I61</f>
        <v>2312.0179988999998</v>
      </c>
      <c r="J59" s="106">
        <f>(J5+J24)*0.0718</f>
        <v>1.19906</v>
      </c>
      <c r="K59" s="145"/>
      <c r="L59" s="145"/>
      <c r="M59" s="145"/>
      <c r="N59" s="145"/>
      <c r="O59" s="145"/>
      <c r="P59" s="145"/>
      <c r="Q59" s="374"/>
      <c r="R59" s="374"/>
      <c r="S59" s="373"/>
      <c r="T59" s="374"/>
    </row>
    <row r="60" spans="1:20" x14ac:dyDescent="0.25">
      <c r="A60" s="268"/>
      <c r="B60" s="245"/>
      <c r="C60" s="307"/>
      <c r="D60" s="272"/>
      <c r="E60" s="310"/>
      <c r="F60" s="27" t="s">
        <v>68</v>
      </c>
      <c r="G60" s="195">
        <f t="shared" si="4"/>
        <v>1546.5180782</v>
      </c>
      <c r="H60" s="196"/>
      <c r="I60" s="106">
        <f>I5*0.0718</f>
        <v>1545.3190182000001</v>
      </c>
      <c r="J60" s="106">
        <f>J5*0.0718</f>
        <v>1.19906</v>
      </c>
      <c r="K60" s="145"/>
      <c r="L60" s="145"/>
      <c r="M60" s="145"/>
      <c r="N60" s="145"/>
      <c r="O60" s="145"/>
      <c r="P60" s="145"/>
      <c r="Q60" s="374"/>
      <c r="R60" s="374"/>
      <c r="S60" s="373"/>
      <c r="T60" s="374"/>
    </row>
    <row r="61" spans="1:20" x14ac:dyDescent="0.25">
      <c r="A61" s="268"/>
      <c r="B61" s="245"/>
      <c r="C61" s="308"/>
      <c r="D61" s="272"/>
      <c r="E61" s="311"/>
      <c r="F61" s="27" t="s">
        <v>66</v>
      </c>
      <c r="G61" s="195">
        <f t="shared" si="4"/>
        <v>766.69898069999999</v>
      </c>
      <c r="H61" s="196"/>
      <c r="I61" s="106">
        <f>766698.9807/1000</f>
        <v>766.69898069999999</v>
      </c>
      <c r="J61" s="106">
        <f>J24*0.1533</f>
        <v>0</v>
      </c>
      <c r="K61" s="145"/>
      <c r="L61" s="145"/>
      <c r="M61" s="145"/>
      <c r="N61" s="145"/>
      <c r="O61" s="145"/>
      <c r="P61" s="145"/>
      <c r="Q61" s="374"/>
      <c r="R61" s="374"/>
      <c r="S61" s="373"/>
      <c r="T61" s="374"/>
    </row>
    <row r="62" spans="1:20" x14ac:dyDescent="0.25">
      <c r="A62" s="268"/>
      <c r="B62" s="245"/>
      <c r="C62" s="276" t="s">
        <v>69</v>
      </c>
      <c r="D62" s="272"/>
      <c r="E62" s="26" t="s">
        <v>61</v>
      </c>
      <c r="F62" s="27" t="s">
        <v>48</v>
      </c>
      <c r="G62" s="195">
        <f t="shared" si="4"/>
        <v>1.1520000000000001</v>
      </c>
      <c r="H62" s="196"/>
      <c r="I62" s="106">
        <f>I44*0.004</f>
        <v>1.1520000000000001</v>
      </c>
      <c r="J62" s="106">
        <f>J44*0.004</f>
        <v>0</v>
      </c>
      <c r="K62" s="145"/>
      <c r="L62" s="145"/>
      <c r="M62" s="145"/>
      <c r="N62" s="145"/>
      <c r="O62" s="145"/>
      <c r="P62" s="145"/>
      <c r="Q62" s="374"/>
      <c r="R62" s="374"/>
      <c r="S62" s="373"/>
      <c r="T62" s="374"/>
    </row>
    <row r="63" spans="1:20" x14ac:dyDescent="0.25">
      <c r="A63" s="268"/>
      <c r="B63" s="245"/>
      <c r="C63" s="272"/>
      <c r="D63" s="272"/>
      <c r="E63" s="26" t="s">
        <v>61</v>
      </c>
      <c r="F63" s="27" t="s">
        <v>49</v>
      </c>
      <c r="G63" s="195">
        <f t="shared" si="4"/>
        <v>0</v>
      </c>
      <c r="H63" s="196"/>
      <c r="I63" s="106">
        <v>0</v>
      </c>
      <c r="J63" s="106">
        <f>(J37/100*1)*64.51</f>
        <v>0</v>
      </c>
      <c r="K63" s="145"/>
      <c r="L63" s="145"/>
      <c r="M63" s="145"/>
      <c r="N63" s="145"/>
      <c r="O63" s="145"/>
      <c r="P63" s="145"/>
      <c r="Q63" s="374"/>
      <c r="R63" s="374"/>
      <c r="S63" s="373"/>
      <c r="T63" s="374"/>
    </row>
    <row r="64" spans="1:20" x14ac:dyDescent="0.25">
      <c r="A64" s="268"/>
      <c r="B64" s="245"/>
      <c r="C64" s="273"/>
      <c r="D64" s="272"/>
      <c r="E64" s="70" t="s">
        <v>70</v>
      </c>
      <c r="F64" s="70" t="s">
        <v>38</v>
      </c>
      <c r="G64" s="195">
        <f t="shared" si="4"/>
        <v>0</v>
      </c>
      <c r="H64" s="196"/>
      <c r="I64" s="106">
        <v>0</v>
      </c>
      <c r="J64" s="108">
        <v>0</v>
      </c>
      <c r="K64" s="145"/>
      <c r="L64" s="145"/>
      <c r="M64" s="145"/>
      <c r="N64" s="145"/>
      <c r="O64" s="145"/>
      <c r="P64" s="145"/>
      <c r="Q64" s="374"/>
      <c r="R64" s="374"/>
      <c r="S64" s="373"/>
      <c r="T64" s="374"/>
    </row>
    <row r="65" spans="1:20" x14ac:dyDescent="0.25">
      <c r="A65" s="268"/>
      <c r="B65" s="245"/>
      <c r="C65" s="276" t="s">
        <v>71</v>
      </c>
      <c r="D65" s="272"/>
      <c r="E65" s="299" t="s">
        <v>72</v>
      </c>
      <c r="F65" s="300"/>
      <c r="G65" s="195">
        <f t="shared" si="4"/>
        <v>3191.2754588999996</v>
      </c>
      <c r="H65" s="196"/>
      <c r="I65" s="106">
        <f>I50+I59</f>
        <v>3190.0763988999997</v>
      </c>
      <c r="J65" s="109">
        <f>J50+J59</f>
        <v>1.19906</v>
      </c>
      <c r="K65" s="145"/>
      <c r="L65" s="145"/>
      <c r="M65" s="145"/>
      <c r="N65" s="145"/>
      <c r="O65" s="145"/>
      <c r="P65" s="145"/>
      <c r="Q65" s="374"/>
      <c r="R65" s="374"/>
      <c r="S65" s="373"/>
      <c r="T65" s="374"/>
    </row>
    <row r="66" spans="1:20" x14ac:dyDescent="0.25">
      <c r="A66" s="268"/>
      <c r="B66" s="245"/>
      <c r="C66" s="272"/>
      <c r="D66" s="273"/>
      <c r="E66" s="301" t="s">
        <v>73</v>
      </c>
      <c r="F66" s="302"/>
      <c r="G66" s="195">
        <f t="shared" si="4"/>
        <v>1653.5098506999998</v>
      </c>
      <c r="H66" s="196"/>
      <c r="I66" s="106">
        <f>I50+I55</f>
        <v>1644.7573806999999</v>
      </c>
      <c r="J66" s="109">
        <f>J50+J55</f>
        <v>8.7524699999999989</v>
      </c>
      <c r="K66" s="145"/>
      <c r="L66" s="145"/>
      <c r="M66" s="145"/>
      <c r="N66" s="145"/>
      <c r="O66" s="145"/>
      <c r="P66" s="145"/>
      <c r="Q66" s="374"/>
      <c r="R66" s="374"/>
      <c r="S66" s="373"/>
      <c r="T66" s="374"/>
    </row>
    <row r="67" spans="1:20" x14ac:dyDescent="0.25">
      <c r="A67" s="268"/>
      <c r="B67" s="245"/>
      <c r="C67" s="272"/>
      <c r="D67" s="276" t="s">
        <v>20</v>
      </c>
      <c r="E67" s="301" t="s">
        <v>74</v>
      </c>
      <c r="F67" s="302"/>
      <c r="G67" s="288">
        <v>0</v>
      </c>
      <c r="H67" s="289"/>
      <c r="I67" s="110">
        <v>0</v>
      </c>
      <c r="J67" s="110">
        <v>0</v>
      </c>
      <c r="K67" s="145"/>
      <c r="L67" s="145"/>
      <c r="M67" s="145"/>
      <c r="N67" s="145"/>
      <c r="O67" s="145"/>
      <c r="P67" s="145"/>
      <c r="Q67" s="374"/>
      <c r="R67" s="374"/>
      <c r="S67" s="373"/>
      <c r="T67" s="374"/>
    </row>
    <row r="68" spans="1:20" x14ac:dyDescent="0.25">
      <c r="A68" s="268"/>
      <c r="B68" s="245"/>
      <c r="C68" s="273"/>
      <c r="D68" s="273"/>
      <c r="E68" s="301" t="s">
        <v>75</v>
      </c>
      <c r="F68" s="302"/>
      <c r="G68" s="288">
        <v>0</v>
      </c>
      <c r="H68" s="289"/>
      <c r="I68" s="110">
        <v>0</v>
      </c>
      <c r="J68" s="110">
        <v>0</v>
      </c>
      <c r="K68" s="145"/>
      <c r="L68" s="145"/>
      <c r="M68" s="145"/>
      <c r="N68" s="145"/>
      <c r="O68" s="145"/>
      <c r="P68" s="145"/>
      <c r="Q68" s="374"/>
      <c r="R68" s="374"/>
      <c r="S68" s="378"/>
      <c r="T68" s="374"/>
    </row>
    <row r="69" spans="1:20" ht="33" x14ac:dyDescent="0.25">
      <c r="A69" s="268"/>
      <c r="B69" s="245"/>
      <c r="C69" s="276" t="s">
        <v>76</v>
      </c>
      <c r="D69" s="23" t="s">
        <v>77</v>
      </c>
      <c r="E69" s="276" t="s">
        <v>78</v>
      </c>
      <c r="F69" s="24" t="s">
        <v>79</v>
      </c>
      <c r="G69" s="195">
        <f>P69+I69+J69+K69+L69+M69+N69+O69</f>
        <v>10.375664337532298</v>
      </c>
      <c r="H69" s="196"/>
      <c r="I69" s="108">
        <f>(I65/I72)*1000</f>
        <v>10.303864337532298</v>
      </c>
      <c r="J69" s="108">
        <f>(J65/J72)*1000</f>
        <v>7.1800000000000003E-2</v>
      </c>
      <c r="K69" s="145"/>
      <c r="L69" s="145"/>
      <c r="M69" s="145"/>
      <c r="N69" s="145"/>
      <c r="O69" s="145"/>
      <c r="P69" s="145"/>
      <c r="Q69" s="374"/>
      <c r="R69" s="374"/>
      <c r="S69" s="372" t="s">
        <v>276</v>
      </c>
      <c r="T69" s="374"/>
    </row>
    <row r="70" spans="1:20" ht="33" x14ac:dyDescent="0.25">
      <c r="A70" s="268"/>
      <c r="B70" s="245"/>
      <c r="C70" s="273"/>
      <c r="D70" s="23" t="s">
        <v>77</v>
      </c>
      <c r="E70" s="273"/>
      <c r="F70" s="24" t="s">
        <v>80</v>
      </c>
      <c r="G70" s="195">
        <f>P70+I70+J70+K70+L70+M70+N70+O70</f>
        <v>5.8366238394702838</v>
      </c>
      <c r="H70" s="196"/>
      <c r="I70" s="108">
        <f>(I66/I72)*1000</f>
        <v>5.3125238394702841</v>
      </c>
      <c r="J70" s="108">
        <f>(J66/J72)*1000</f>
        <v>0.5240999999999999</v>
      </c>
      <c r="K70" s="145"/>
      <c r="L70" s="145"/>
      <c r="M70" s="145"/>
      <c r="N70" s="145"/>
      <c r="O70" s="145"/>
      <c r="P70" s="145"/>
      <c r="Q70" s="374"/>
      <c r="R70" s="374"/>
      <c r="S70" s="373"/>
      <c r="T70" s="374"/>
    </row>
    <row r="71" spans="1:20" x14ac:dyDescent="0.25">
      <c r="A71" s="268"/>
      <c r="B71" s="245"/>
      <c r="C71" s="294" t="s">
        <v>28</v>
      </c>
      <c r="D71" s="295"/>
      <c r="E71" s="296"/>
      <c r="F71" s="297" t="s">
        <v>81</v>
      </c>
      <c r="G71" s="238" t="s">
        <v>234</v>
      </c>
      <c r="H71" s="239"/>
      <c r="I71" s="102" t="s">
        <v>235</v>
      </c>
      <c r="J71" s="102" t="s">
        <v>30</v>
      </c>
      <c r="K71" s="145"/>
      <c r="L71" s="145"/>
      <c r="M71" s="145"/>
      <c r="N71" s="145"/>
      <c r="O71" s="145"/>
      <c r="P71" s="145"/>
      <c r="Q71" s="374"/>
      <c r="R71" s="374"/>
      <c r="S71" s="373"/>
      <c r="T71" s="374"/>
    </row>
    <row r="72" spans="1:20" ht="15.75" thickBot="1" x14ac:dyDescent="0.3">
      <c r="A72" s="268"/>
      <c r="B72" s="246"/>
      <c r="C72" s="278" t="s">
        <v>31</v>
      </c>
      <c r="D72" s="279"/>
      <c r="E72" s="280"/>
      <c r="F72" s="312"/>
      <c r="G72" s="240">
        <f t="shared" ref="G72:G79" si="6">P72+I72+J72+K72+L72+M72+N72+O72</f>
        <v>326300</v>
      </c>
      <c r="H72" s="241"/>
      <c r="I72" s="111">
        <v>309600</v>
      </c>
      <c r="J72" s="111">
        <v>16700</v>
      </c>
      <c r="K72" s="146"/>
      <c r="L72" s="146"/>
      <c r="M72" s="146"/>
      <c r="N72" s="146"/>
      <c r="O72" s="146"/>
      <c r="P72" s="146"/>
      <c r="Q72" s="376"/>
      <c r="R72" s="376"/>
      <c r="S72" s="375"/>
      <c r="T72" s="376"/>
    </row>
    <row r="73" spans="1:20" x14ac:dyDescent="0.25">
      <c r="A73" s="268"/>
      <c r="B73" s="256" t="s">
        <v>82</v>
      </c>
      <c r="C73" s="275" t="s">
        <v>83</v>
      </c>
      <c r="D73" s="275" t="s">
        <v>84</v>
      </c>
      <c r="E73" s="275" t="s">
        <v>82</v>
      </c>
      <c r="F73" s="36" t="s">
        <v>85</v>
      </c>
      <c r="G73" s="202">
        <f t="shared" si="6"/>
        <v>73046.7</v>
      </c>
      <c r="H73" s="203"/>
      <c r="I73" s="99">
        <v>73046.7</v>
      </c>
      <c r="J73" s="147">
        <v>0</v>
      </c>
      <c r="K73" s="147">
        <v>0</v>
      </c>
      <c r="L73" s="147">
        <v>0</v>
      </c>
      <c r="M73" s="147">
        <v>0</v>
      </c>
      <c r="N73" s="147">
        <v>0</v>
      </c>
      <c r="O73" s="147">
        <v>0</v>
      </c>
      <c r="P73" s="147">
        <v>0</v>
      </c>
      <c r="Q73" s="377" t="s">
        <v>279</v>
      </c>
      <c r="R73" s="377" t="s">
        <v>282</v>
      </c>
      <c r="S73" s="377" t="s">
        <v>280</v>
      </c>
      <c r="T73" s="377" t="s">
        <v>281</v>
      </c>
    </row>
    <row r="74" spans="1:20" x14ac:dyDescent="0.25">
      <c r="A74" s="268"/>
      <c r="B74" s="257"/>
      <c r="C74" s="272"/>
      <c r="D74" s="273"/>
      <c r="E74" s="273"/>
      <c r="F74" s="24" t="s">
        <v>212</v>
      </c>
      <c r="G74" s="195">
        <f t="shared" si="6"/>
        <v>73046.7</v>
      </c>
      <c r="H74" s="196"/>
      <c r="I74" s="100">
        <v>73046.7</v>
      </c>
      <c r="J74" s="148"/>
      <c r="K74" s="148"/>
      <c r="L74" s="148"/>
      <c r="M74" s="148"/>
      <c r="N74" s="148"/>
      <c r="O74" s="148"/>
      <c r="P74" s="148"/>
      <c r="Q74" s="373"/>
      <c r="R74" s="373"/>
      <c r="S74" s="373"/>
      <c r="T74" s="373"/>
    </row>
    <row r="75" spans="1:20" ht="30" x14ac:dyDescent="0.25">
      <c r="A75" s="268"/>
      <c r="B75" s="257"/>
      <c r="C75" s="272"/>
      <c r="D75" s="276" t="s">
        <v>84</v>
      </c>
      <c r="E75" s="277" t="s">
        <v>86</v>
      </c>
      <c r="F75" s="22" t="s">
        <v>87</v>
      </c>
      <c r="G75" s="315">
        <f t="shared" si="6"/>
        <v>0</v>
      </c>
      <c r="H75" s="316"/>
      <c r="I75" s="101">
        <v>0</v>
      </c>
      <c r="J75" s="148"/>
      <c r="K75" s="148"/>
      <c r="L75" s="148"/>
      <c r="M75" s="148"/>
      <c r="N75" s="148"/>
      <c r="O75" s="148"/>
      <c r="P75" s="148"/>
      <c r="Q75" s="373"/>
      <c r="R75" s="373"/>
      <c r="S75" s="373"/>
      <c r="T75" s="373"/>
    </row>
    <row r="76" spans="1:20" x14ac:dyDescent="0.25">
      <c r="A76" s="268"/>
      <c r="B76" s="257"/>
      <c r="C76" s="272"/>
      <c r="D76" s="272"/>
      <c r="E76" s="257"/>
      <c r="F76" s="22" t="s">
        <v>88</v>
      </c>
      <c r="G76" s="315">
        <f t="shared" si="6"/>
        <v>0</v>
      </c>
      <c r="H76" s="316"/>
      <c r="I76" s="101">
        <v>0</v>
      </c>
      <c r="J76" s="148"/>
      <c r="K76" s="148"/>
      <c r="L76" s="148"/>
      <c r="M76" s="148"/>
      <c r="N76" s="148"/>
      <c r="O76" s="148"/>
      <c r="P76" s="148"/>
      <c r="Q76" s="373"/>
      <c r="R76" s="373"/>
      <c r="S76" s="373"/>
      <c r="T76" s="373"/>
    </row>
    <row r="77" spans="1:20" ht="30" x14ac:dyDescent="0.25">
      <c r="A77" s="268"/>
      <c r="B77" s="257"/>
      <c r="C77" s="272"/>
      <c r="D77" s="272"/>
      <c r="E77" s="257"/>
      <c r="F77" s="22" t="s">
        <v>89</v>
      </c>
      <c r="G77" s="315">
        <f t="shared" si="6"/>
        <v>0</v>
      </c>
      <c r="H77" s="316"/>
      <c r="I77" s="101">
        <v>0</v>
      </c>
      <c r="J77" s="148"/>
      <c r="K77" s="148"/>
      <c r="L77" s="148"/>
      <c r="M77" s="148"/>
      <c r="N77" s="148"/>
      <c r="O77" s="148"/>
      <c r="P77" s="148"/>
      <c r="Q77" s="373"/>
      <c r="R77" s="373"/>
      <c r="S77" s="373"/>
      <c r="T77" s="373"/>
    </row>
    <row r="78" spans="1:20" x14ac:dyDescent="0.25">
      <c r="A78" s="268"/>
      <c r="B78" s="257"/>
      <c r="C78" s="272"/>
      <c r="D78" s="272"/>
      <c r="E78" s="257"/>
      <c r="F78" s="22" t="s">
        <v>90</v>
      </c>
      <c r="G78" s="315">
        <f t="shared" si="6"/>
        <v>0</v>
      </c>
      <c r="H78" s="316"/>
      <c r="I78" s="101">
        <v>0</v>
      </c>
      <c r="J78" s="148"/>
      <c r="K78" s="148"/>
      <c r="L78" s="148"/>
      <c r="M78" s="148"/>
      <c r="N78" s="148"/>
      <c r="O78" s="148"/>
      <c r="P78" s="148"/>
      <c r="Q78" s="373"/>
      <c r="R78" s="373"/>
      <c r="S78" s="373"/>
      <c r="T78" s="373"/>
    </row>
    <row r="79" spans="1:20" ht="30" x14ac:dyDescent="0.25">
      <c r="A79" s="268"/>
      <c r="B79" s="257"/>
      <c r="C79" s="273"/>
      <c r="D79" s="273"/>
      <c r="E79" s="258"/>
      <c r="F79" s="22" t="s">
        <v>91</v>
      </c>
      <c r="G79" s="195">
        <f t="shared" si="6"/>
        <v>73046.7</v>
      </c>
      <c r="H79" s="196"/>
      <c r="I79" s="100">
        <v>73046.7</v>
      </c>
      <c r="J79" s="148"/>
      <c r="K79" s="148"/>
      <c r="L79" s="148"/>
      <c r="M79" s="148"/>
      <c r="N79" s="148"/>
      <c r="O79" s="148"/>
      <c r="P79" s="148"/>
      <c r="Q79" s="373"/>
      <c r="R79" s="373"/>
      <c r="S79" s="373"/>
      <c r="T79" s="373"/>
    </row>
    <row r="80" spans="1:20" ht="16.5" x14ac:dyDescent="0.25">
      <c r="A80" s="268"/>
      <c r="B80" s="257"/>
      <c r="C80" s="78" t="s">
        <v>92</v>
      </c>
      <c r="D80" s="23" t="s">
        <v>94</v>
      </c>
      <c r="E80" s="79" t="s">
        <v>93</v>
      </c>
      <c r="F80" s="80" t="s">
        <v>213</v>
      </c>
      <c r="G80" s="195">
        <f>P81+I80+J81+K81+L81+M81+N81+O81</f>
        <v>0.21212245289100681</v>
      </c>
      <c r="H80" s="196"/>
      <c r="I80" s="101">
        <f>I74/I82</f>
        <v>0.21212245289100681</v>
      </c>
      <c r="J80" s="148"/>
      <c r="K80" s="148"/>
      <c r="L80" s="148"/>
      <c r="M80" s="148"/>
      <c r="N80" s="148"/>
      <c r="O80" s="148"/>
      <c r="P80" s="148"/>
      <c r="Q80" s="373"/>
      <c r="R80" s="373"/>
      <c r="S80" s="373"/>
      <c r="T80" s="373"/>
    </row>
    <row r="81" spans="1:20" x14ac:dyDescent="0.25">
      <c r="A81" s="268"/>
      <c r="B81" s="257"/>
      <c r="C81" s="294" t="s">
        <v>28</v>
      </c>
      <c r="D81" s="295"/>
      <c r="E81" s="296"/>
      <c r="F81" s="297" t="s">
        <v>95</v>
      </c>
      <c r="G81" s="238" t="s">
        <v>278</v>
      </c>
      <c r="H81" s="239"/>
      <c r="I81" s="102" t="s">
        <v>278</v>
      </c>
      <c r="J81" s="148"/>
      <c r="K81" s="148"/>
      <c r="L81" s="148"/>
      <c r="M81" s="148"/>
      <c r="N81" s="148"/>
      <c r="O81" s="148"/>
      <c r="P81" s="148"/>
      <c r="Q81" s="373"/>
      <c r="R81" s="373"/>
      <c r="S81" s="373"/>
      <c r="T81" s="373"/>
    </row>
    <row r="82" spans="1:20" x14ac:dyDescent="0.25">
      <c r="A82" s="268"/>
      <c r="B82" s="257"/>
      <c r="C82" s="294" t="s">
        <v>31</v>
      </c>
      <c r="D82" s="295"/>
      <c r="E82" s="296"/>
      <c r="F82" s="298"/>
      <c r="G82" s="195">
        <f>P82+I82+J82+K82+L82+M82+N82+O82</f>
        <v>344361</v>
      </c>
      <c r="H82" s="196"/>
      <c r="I82" s="100">
        <v>344361</v>
      </c>
      <c r="J82" s="148"/>
      <c r="K82" s="148"/>
      <c r="L82" s="148"/>
      <c r="M82" s="148"/>
      <c r="N82" s="148"/>
      <c r="O82" s="148"/>
      <c r="P82" s="148"/>
      <c r="Q82" s="373"/>
      <c r="R82" s="373"/>
      <c r="S82" s="373"/>
      <c r="T82" s="373"/>
    </row>
    <row r="83" spans="1:20" ht="15.75" thickBot="1" x14ac:dyDescent="0.3">
      <c r="A83" s="268"/>
      <c r="B83" s="270"/>
      <c r="C83" s="278" t="s">
        <v>20</v>
      </c>
      <c r="D83" s="279"/>
      <c r="E83" s="280"/>
      <c r="F83" s="43" t="s">
        <v>96</v>
      </c>
      <c r="G83" s="317">
        <v>7.0000000000000007E-2</v>
      </c>
      <c r="H83" s="318"/>
      <c r="I83" s="103">
        <v>7.0000000000000007E-2</v>
      </c>
      <c r="J83" s="149"/>
      <c r="K83" s="149"/>
      <c r="L83" s="149"/>
      <c r="M83" s="149"/>
      <c r="N83" s="149"/>
      <c r="O83" s="149"/>
      <c r="P83" s="149"/>
      <c r="Q83" s="375"/>
      <c r="R83" s="375"/>
      <c r="S83" s="375"/>
      <c r="T83" s="375"/>
    </row>
    <row r="84" spans="1:20" ht="90" x14ac:dyDescent="0.25">
      <c r="A84" s="268"/>
      <c r="B84" s="274" t="s">
        <v>97</v>
      </c>
      <c r="C84" s="275" t="s">
        <v>98</v>
      </c>
      <c r="D84" s="275" t="s">
        <v>99</v>
      </c>
      <c r="E84" s="256" t="s">
        <v>100</v>
      </c>
      <c r="F84" s="45" t="s">
        <v>214</v>
      </c>
      <c r="G84" s="222" t="s">
        <v>15</v>
      </c>
      <c r="H84" s="223"/>
      <c r="I84" s="223"/>
      <c r="J84" s="223"/>
      <c r="K84" s="223"/>
      <c r="L84" s="223"/>
      <c r="M84" s="223"/>
      <c r="N84" s="223"/>
      <c r="O84" s="223"/>
      <c r="P84" s="224"/>
      <c r="Q84" s="381" t="s">
        <v>331</v>
      </c>
      <c r="R84" s="382" t="s">
        <v>332</v>
      </c>
      <c r="S84" s="382" t="s">
        <v>333</v>
      </c>
      <c r="T84" s="382" t="s">
        <v>334</v>
      </c>
    </row>
    <row r="85" spans="1:20" x14ac:dyDescent="0.25">
      <c r="A85" s="268"/>
      <c r="B85" s="245"/>
      <c r="C85" s="272"/>
      <c r="D85" s="272"/>
      <c r="E85" s="258"/>
      <c r="F85" s="24" t="s">
        <v>102</v>
      </c>
      <c r="G85" s="314">
        <f t="shared" ref="G85:G93" si="7">P85+I85+J85+K85+L85+M85+N85+O85</f>
        <v>74.015219999999999</v>
      </c>
      <c r="H85" s="196"/>
      <c r="I85" s="94">
        <f>SUM(I86:I88)</f>
        <v>74.015219999999999</v>
      </c>
      <c r="J85" s="150">
        <v>0</v>
      </c>
      <c r="K85" s="150">
        <v>0</v>
      </c>
      <c r="L85" s="150">
        <v>0</v>
      </c>
      <c r="M85" s="150">
        <v>0</v>
      </c>
      <c r="N85" s="150">
        <v>0</v>
      </c>
      <c r="O85" s="150">
        <v>0</v>
      </c>
      <c r="P85" s="150">
        <v>0</v>
      </c>
      <c r="Q85" s="372" t="s">
        <v>283</v>
      </c>
      <c r="R85" s="372" t="s">
        <v>284</v>
      </c>
      <c r="S85" s="372" t="s">
        <v>285</v>
      </c>
      <c r="T85" s="372" t="s">
        <v>286</v>
      </c>
    </row>
    <row r="86" spans="1:20" x14ac:dyDescent="0.25">
      <c r="A86" s="268"/>
      <c r="B86" s="245"/>
      <c r="C86" s="272"/>
      <c r="D86" s="272"/>
      <c r="E86" s="277" t="s">
        <v>103</v>
      </c>
      <c r="F86" s="24" t="s">
        <v>104</v>
      </c>
      <c r="G86" s="195">
        <f t="shared" si="7"/>
        <v>58.280819999999999</v>
      </c>
      <c r="H86" s="196"/>
      <c r="I86" s="95">
        <v>58.280819999999999</v>
      </c>
      <c r="J86" s="148"/>
      <c r="K86" s="148"/>
      <c r="L86" s="148"/>
      <c r="M86" s="148"/>
      <c r="N86" s="148"/>
      <c r="O86" s="148"/>
      <c r="P86" s="148"/>
      <c r="Q86" s="373"/>
      <c r="R86" s="373"/>
      <c r="S86" s="373"/>
      <c r="T86" s="373"/>
    </row>
    <row r="87" spans="1:20" x14ac:dyDescent="0.25">
      <c r="A87" s="268"/>
      <c r="B87" s="245"/>
      <c r="C87" s="272"/>
      <c r="D87" s="272"/>
      <c r="E87" s="257"/>
      <c r="F87" s="24" t="s">
        <v>105</v>
      </c>
      <c r="G87" s="195">
        <f t="shared" si="7"/>
        <v>0</v>
      </c>
      <c r="H87" s="196"/>
      <c r="I87" s="96">
        <v>0</v>
      </c>
      <c r="J87" s="148"/>
      <c r="K87" s="148"/>
      <c r="L87" s="148"/>
      <c r="M87" s="148"/>
      <c r="N87" s="148"/>
      <c r="O87" s="148"/>
      <c r="P87" s="148"/>
      <c r="Q87" s="373"/>
      <c r="R87" s="373"/>
      <c r="S87" s="373"/>
      <c r="T87" s="373"/>
    </row>
    <row r="88" spans="1:20" x14ac:dyDescent="0.25">
      <c r="A88" s="268"/>
      <c r="B88" s="245"/>
      <c r="C88" s="272"/>
      <c r="D88" s="272"/>
      <c r="E88" s="258"/>
      <c r="F88" s="24" t="s">
        <v>106</v>
      </c>
      <c r="G88" s="195">
        <f t="shared" si="7"/>
        <v>15.734399999999999</v>
      </c>
      <c r="H88" s="196"/>
      <c r="I88" s="95">
        <v>15.734399999999999</v>
      </c>
      <c r="J88" s="148"/>
      <c r="K88" s="148"/>
      <c r="L88" s="148"/>
      <c r="M88" s="148"/>
      <c r="N88" s="148"/>
      <c r="O88" s="148"/>
      <c r="P88" s="148"/>
      <c r="Q88" s="373"/>
      <c r="R88" s="373"/>
      <c r="S88" s="373"/>
      <c r="T88" s="373"/>
    </row>
    <row r="89" spans="1:20" x14ac:dyDescent="0.25">
      <c r="A89" s="268"/>
      <c r="B89" s="245"/>
      <c r="C89" s="272"/>
      <c r="D89" s="272"/>
      <c r="E89" s="277" t="s">
        <v>107</v>
      </c>
      <c r="F89" s="24" t="s">
        <v>108</v>
      </c>
      <c r="G89" s="195">
        <f t="shared" si="7"/>
        <v>13.42914</v>
      </c>
      <c r="H89" s="196"/>
      <c r="I89" s="95">
        <v>13.42914</v>
      </c>
      <c r="J89" s="148"/>
      <c r="K89" s="148"/>
      <c r="L89" s="148"/>
      <c r="M89" s="148"/>
      <c r="N89" s="148"/>
      <c r="O89" s="148"/>
      <c r="P89" s="148"/>
      <c r="Q89" s="373"/>
      <c r="R89" s="373"/>
      <c r="S89" s="373"/>
      <c r="T89" s="373"/>
    </row>
    <row r="90" spans="1:20" x14ac:dyDescent="0.25">
      <c r="A90" s="268"/>
      <c r="B90" s="245"/>
      <c r="C90" s="272"/>
      <c r="D90" s="272"/>
      <c r="E90" s="257"/>
      <c r="F90" s="24" t="s">
        <v>109</v>
      </c>
      <c r="G90" s="195">
        <f t="shared" si="7"/>
        <v>0.24192000000000002</v>
      </c>
      <c r="H90" s="196"/>
      <c r="I90" s="95">
        <v>0.24192000000000002</v>
      </c>
      <c r="J90" s="148"/>
      <c r="K90" s="148"/>
      <c r="L90" s="148"/>
      <c r="M90" s="148"/>
      <c r="N90" s="148"/>
      <c r="O90" s="148"/>
      <c r="P90" s="148"/>
      <c r="Q90" s="373"/>
      <c r="R90" s="373"/>
      <c r="S90" s="373"/>
      <c r="T90" s="373"/>
    </row>
    <row r="91" spans="1:20" x14ac:dyDescent="0.25">
      <c r="A91" s="268"/>
      <c r="B91" s="245"/>
      <c r="C91" s="272"/>
      <c r="D91" s="272"/>
      <c r="E91" s="257"/>
      <c r="F91" s="24" t="s">
        <v>110</v>
      </c>
      <c r="G91" s="195">
        <f t="shared" si="7"/>
        <v>3.1168799999999997</v>
      </c>
      <c r="H91" s="196"/>
      <c r="I91" s="95">
        <v>3.1168799999999997</v>
      </c>
      <c r="J91" s="148"/>
      <c r="K91" s="148"/>
      <c r="L91" s="148"/>
      <c r="M91" s="148"/>
      <c r="N91" s="148"/>
      <c r="O91" s="148"/>
      <c r="P91" s="148"/>
      <c r="Q91" s="373"/>
      <c r="R91" s="373"/>
      <c r="S91" s="373"/>
      <c r="T91" s="373"/>
    </row>
    <row r="92" spans="1:20" x14ac:dyDescent="0.25">
      <c r="A92" s="268"/>
      <c r="B92" s="245"/>
      <c r="C92" s="272"/>
      <c r="D92" s="272"/>
      <c r="E92" s="257"/>
      <c r="F92" s="24" t="s">
        <v>111</v>
      </c>
      <c r="G92" s="195">
        <f t="shared" si="7"/>
        <v>41.492880000000007</v>
      </c>
      <c r="H92" s="196"/>
      <c r="I92" s="95">
        <v>41.492880000000007</v>
      </c>
      <c r="J92" s="148"/>
      <c r="K92" s="148"/>
      <c r="L92" s="148"/>
      <c r="M92" s="148"/>
      <c r="N92" s="148"/>
      <c r="O92" s="148"/>
      <c r="P92" s="148"/>
      <c r="Q92" s="373"/>
      <c r="R92" s="373"/>
      <c r="S92" s="373"/>
      <c r="T92" s="373"/>
    </row>
    <row r="93" spans="1:20" x14ac:dyDescent="0.25">
      <c r="A93" s="268"/>
      <c r="B93" s="245"/>
      <c r="C93" s="272"/>
      <c r="D93" s="273"/>
      <c r="E93" s="258"/>
      <c r="F93" s="24" t="s">
        <v>112</v>
      </c>
      <c r="G93" s="195">
        <f t="shared" si="7"/>
        <v>15.734399999999999</v>
      </c>
      <c r="H93" s="196"/>
      <c r="I93" s="97">
        <v>15.734399999999999</v>
      </c>
      <c r="J93" s="151"/>
      <c r="K93" s="151"/>
      <c r="L93" s="151"/>
      <c r="M93" s="151"/>
      <c r="N93" s="151"/>
      <c r="O93" s="151"/>
      <c r="P93" s="151"/>
      <c r="Q93" s="373"/>
      <c r="R93" s="373"/>
      <c r="S93" s="373"/>
      <c r="T93" s="373"/>
    </row>
    <row r="94" spans="1:20" ht="16.5" x14ac:dyDescent="0.25">
      <c r="A94" s="268"/>
      <c r="B94" s="245"/>
      <c r="C94" s="272"/>
      <c r="D94" s="276" t="s">
        <v>20</v>
      </c>
      <c r="E94" s="277" t="s">
        <v>113</v>
      </c>
      <c r="F94" s="24" t="s">
        <v>101</v>
      </c>
      <c r="G94" s="225" t="s">
        <v>15</v>
      </c>
      <c r="H94" s="226"/>
      <c r="I94" s="226"/>
      <c r="J94" s="226"/>
      <c r="K94" s="226"/>
      <c r="L94" s="226"/>
      <c r="M94" s="226"/>
      <c r="N94" s="226"/>
      <c r="O94" s="226"/>
      <c r="P94" s="227"/>
      <c r="Q94" s="373"/>
      <c r="R94" s="373"/>
      <c r="S94" s="373"/>
      <c r="T94" s="373"/>
    </row>
    <row r="95" spans="1:20" x14ac:dyDescent="0.25">
      <c r="A95" s="268"/>
      <c r="B95" s="245"/>
      <c r="C95" s="272"/>
      <c r="D95" s="272"/>
      <c r="E95" s="258"/>
      <c r="F95" s="24" t="s">
        <v>102</v>
      </c>
      <c r="G95" s="193">
        <f>I95</f>
        <v>1</v>
      </c>
      <c r="H95" s="194"/>
      <c r="I95" s="88">
        <f>I85/I85</f>
        <v>1</v>
      </c>
      <c r="J95" s="150">
        <v>0</v>
      </c>
      <c r="K95" s="150">
        <v>0</v>
      </c>
      <c r="L95" s="150">
        <v>0</v>
      </c>
      <c r="M95" s="150">
        <v>0</v>
      </c>
      <c r="N95" s="150">
        <v>0</v>
      </c>
      <c r="O95" s="150">
        <v>0</v>
      </c>
      <c r="P95" s="150">
        <v>0</v>
      </c>
      <c r="Q95" s="373"/>
      <c r="R95" s="373"/>
      <c r="S95" s="373"/>
      <c r="T95" s="373"/>
    </row>
    <row r="96" spans="1:20" x14ac:dyDescent="0.25">
      <c r="A96" s="268"/>
      <c r="B96" s="245"/>
      <c r="C96" s="272"/>
      <c r="D96" s="272"/>
      <c r="E96" s="277" t="s">
        <v>114</v>
      </c>
      <c r="F96" s="24" t="s">
        <v>104</v>
      </c>
      <c r="G96" s="191">
        <f t="shared" ref="G96:G103" si="8">I96</f>
        <v>0.78741669618762189</v>
      </c>
      <c r="H96" s="192"/>
      <c r="I96" s="89">
        <f>I86/I85</f>
        <v>0.78741669618762189</v>
      </c>
      <c r="J96" s="148"/>
      <c r="K96" s="148"/>
      <c r="L96" s="148"/>
      <c r="M96" s="148"/>
      <c r="N96" s="148"/>
      <c r="O96" s="148"/>
      <c r="P96" s="148"/>
      <c r="Q96" s="373"/>
      <c r="R96" s="373"/>
      <c r="S96" s="373"/>
      <c r="T96" s="373"/>
    </row>
    <row r="97" spans="1:20" x14ac:dyDescent="0.25">
      <c r="A97" s="268"/>
      <c r="B97" s="245"/>
      <c r="C97" s="272"/>
      <c r="D97" s="272"/>
      <c r="E97" s="257"/>
      <c r="F97" s="24" t="s">
        <v>105</v>
      </c>
      <c r="G97" s="191">
        <f t="shared" si="8"/>
        <v>0</v>
      </c>
      <c r="H97" s="192"/>
      <c r="I97" s="89">
        <f t="shared" ref="I97" si="9">I87/I85</f>
        <v>0</v>
      </c>
      <c r="J97" s="148"/>
      <c r="K97" s="148"/>
      <c r="L97" s="148"/>
      <c r="M97" s="148"/>
      <c r="N97" s="148"/>
      <c r="O97" s="148"/>
      <c r="P97" s="148"/>
      <c r="Q97" s="373"/>
      <c r="R97" s="373"/>
      <c r="S97" s="373"/>
      <c r="T97" s="373"/>
    </row>
    <row r="98" spans="1:20" x14ac:dyDescent="0.25">
      <c r="A98" s="268"/>
      <c r="B98" s="245"/>
      <c r="C98" s="272"/>
      <c r="D98" s="272"/>
      <c r="E98" s="258"/>
      <c r="F98" s="24" t="s">
        <v>106</v>
      </c>
      <c r="G98" s="191">
        <f t="shared" si="8"/>
        <v>0.21258330381237803</v>
      </c>
      <c r="H98" s="192"/>
      <c r="I98" s="89">
        <f t="shared" ref="I98" si="10">I88/I85</f>
        <v>0.21258330381237803</v>
      </c>
      <c r="J98" s="148"/>
      <c r="K98" s="148"/>
      <c r="L98" s="148"/>
      <c r="M98" s="148"/>
      <c r="N98" s="148"/>
      <c r="O98" s="148"/>
      <c r="P98" s="148"/>
      <c r="Q98" s="373"/>
      <c r="R98" s="373"/>
      <c r="S98" s="373"/>
      <c r="T98" s="373"/>
    </row>
    <row r="99" spans="1:20" x14ac:dyDescent="0.25">
      <c r="A99" s="268"/>
      <c r="B99" s="245"/>
      <c r="C99" s="272"/>
      <c r="D99" s="272"/>
      <c r="E99" s="277" t="s">
        <v>115</v>
      </c>
      <c r="F99" s="24" t="s">
        <v>108</v>
      </c>
      <c r="G99" s="191">
        <f t="shared" si="8"/>
        <v>0.18143754757467451</v>
      </c>
      <c r="H99" s="192"/>
      <c r="I99" s="89">
        <f t="shared" ref="I99" si="11">I89/I85</f>
        <v>0.18143754757467451</v>
      </c>
      <c r="J99" s="148"/>
      <c r="K99" s="148"/>
      <c r="L99" s="148"/>
      <c r="M99" s="148"/>
      <c r="N99" s="148"/>
      <c r="O99" s="148"/>
      <c r="P99" s="148"/>
      <c r="Q99" s="373"/>
      <c r="R99" s="373"/>
      <c r="S99" s="373"/>
      <c r="T99" s="373"/>
    </row>
    <row r="100" spans="1:20" x14ac:dyDescent="0.25">
      <c r="A100" s="268"/>
      <c r="B100" s="245"/>
      <c r="C100" s="272"/>
      <c r="D100" s="272"/>
      <c r="E100" s="257"/>
      <c r="F100" s="24" t="s">
        <v>109</v>
      </c>
      <c r="G100" s="191">
        <f t="shared" si="8"/>
        <v>3.2685169347601755E-3</v>
      </c>
      <c r="H100" s="192"/>
      <c r="I100" s="89">
        <f t="shared" ref="I100" si="12">I90/I85</f>
        <v>3.2685169347601755E-3</v>
      </c>
      <c r="J100" s="148"/>
      <c r="K100" s="148"/>
      <c r="L100" s="148"/>
      <c r="M100" s="148"/>
      <c r="N100" s="148"/>
      <c r="O100" s="148"/>
      <c r="P100" s="148"/>
      <c r="Q100" s="373"/>
      <c r="R100" s="373"/>
      <c r="S100" s="373"/>
      <c r="T100" s="373"/>
    </row>
    <row r="101" spans="1:20" x14ac:dyDescent="0.25">
      <c r="A101" s="268"/>
      <c r="B101" s="245"/>
      <c r="C101" s="272"/>
      <c r="D101" s="272"/>
      <c r="E101" s="257"/>
      <c r="F101" s="24" t="s">
        <v>110</v>
      </c>
      <c r="G101" s="191">
        <f t="shared" si="8"/>
        <v>4.2111338721954751E-2</v>
      </c>
      <c r="H101" s="192"/>
      <c r="I101" s="89">
        <f t="shared" ref="I101" si="13">I91/I85</f>
        <v>4.2111338721954751E-2</v>
      </c>
      <c r="J101" s="148"/>
      <c r="K101" s="148"/>
      <c r="L101" s="148"/>
      <c r="M101" s="148"/>
      <c r="N101" s="148"/>
      <c r="O101" s="148"/>
      <c r="P101" s="148"/>
      <c r="Q101" s="373"/>
      <c r="R101" s="373"/>
      <c r="S101" s="373"/>
      <c r="T101" s="373"/>
    </row>
    <row r="102" spans="1:20" x14ac:dyDescent="0.25">
      <c r="A102" s="268"/>
      <c r="B102" s="245"/>
      <c r="C102" s="272"/>
      <c r="D102" s="272"/>
      <c r="E102" s="257"/>
      <c r="F102" s="24" t="s">
        <v>111</v>
      </c>
      <c r="G102" s="191">
        <f t="shared" si="8"/>
        <v>0.56059929295623256</v>
      </c>
      <c r="H102" s="192"/>
      <c r="I102" s="89">
        <f t="shared" ref="I102" si="14">I92/I85</f>
        <v>0.56059929295623256</v>
      </c>
      <c r="J102" s="148"/>
      <c r="K102" s="148"/>
      <c r="L102" s="148"/>
      <c r="M102" s="148"/>
      <c r="N102" s="148"/>
      <c r="O102" s="148"/>
      <c r="P102" s="148"/>
      <c r="Q102" s="373"/>
      <c r="R102" s="373"/>
      <c r="S102" s="373"/>
      <c r="T102" s="373"/>
    </row>
    <row r="103" spans="1:20" x14ac:dyDescent="0.25">
      <c r="A103" s="268"/>
      <c r="B103" s="245"/>
      <c r="C103" s="273"/>
      <c r="D103" s="273"/>
      <c r="E103" s="258"/>
      <c r="F103" s="24" t="s">
        <v>112</v>
      </c>
      <c r="G103" s="191">
        <f t="shared" si="8"/>
        <v>0.21258330381237803</v>
      </c>
      <c r="H103" s="192"/>
      <c r="I103" s="90">
        <f t="shared" ref="I103" si="15">I93/I85</f>
        <v>0.21258330381237803</v>
      </c>
      <c r="J103" s="148"/>
      <c r="K103" s="148"/>
      <c r="L103" s="148"/>
      <c r="M103" s="148"/>
      <c r="N103" s="148"/>
      <c r="O103" s="148"/>
      <c r="P103" s="148"/>
      <c r="Q103" s="373"/>
      <c r="R103" s="373"/>
      <c r="S103" s="373"/>
      <c r="T103" s="373"/>
    </row>
    <row r="104" spans="1:20" x14ac:dyDescent="0.25">
      <c r="A104" s="268"/>
      <c r="B104" s="245"/>
      <c r="C104" s="294" t="s">
        <v>116</v>
      </c>
      <c r="D104" s="295"/>
      <c r="E104" s="296"/>
      <c r="F104" s="319" t="s">
        <v>117</v>
      </c>
      <c r="G104" s="250" t="s">
        <v>236</v>
      </c>
      <c r="H104" s="251"/>
      <c r="I104" s="91" t="s">
        <v>236</v>
      </c>
      <c r="J104" s="148"/>
      <c r="K104" s="148"/>
      <c r="L104" s="148"/>
      <c r="M104" s="148"/>
      <c r="N104" s="148"/>
      <c r="O104" s="148"/>
      <c r="P104" s="148"/>
      <c r="Q104" s="373"/>
      <c r="R104" s="373"/>
      <c r="S104" s="373"/>
      <c r="T104" s="373"/>
    </row>
    <row r="105" spans="1:20" x14ac:dyDescent="0.25">
      <c r="A105" s="268"/>
      <c r="B105" s="245"/>
      <c r="C105" s="349" t="s">
        <v>118</v>
      </c>
      <c r="D105" s="350"/>
      <c r="E105" s="351"/>
      <c r="F105" s="320"/>
      <c r="G105" s="252">
        <f>P105+I105+J105+K105+L105+M105+N105+O105</f>
        <v>21250</v>
      </c>
      <c r="H105" s="253"/>
      <c r="I105" s="92">
        <v>21250</v>
      </c>
      <c r="J105" s="148"/>
      <c r="K105" s="148"/>
      <c r="L105" s="148"/>
      <c r="M105" s="148"/>
      <c r="N105" s="148"/>
      <c r="O105" s="148"/>
      <c r="P105" s="148"/>
      <c r="Q105" s="373"/>
      <c r="R105" s="373"/>
      <c r="S105" s="373"/>
      <c r="T105" s="373"/>
    </row>
    <row r="106" spans="1:20" ht="15.75" thickBot="1" x14ac:dyDescent="0.3">
      <c r="A106" s="268"/>
      <c r="B106" s="246"/>
      <c r="C106" s="346" t="s">
        <v>20</v>
      </c>
      <c r="D106" s="347"/>
      <c r="E106" s="348"/>
      <c r="F106" s="43" t="s">
        <v>119</v>
      </c>
      <c r="G106" s="189">
        <v>0</v>
      </c>
      <c r="H106" s="190"/>
      <c r="I106" s="93">
        <v>0</v>
      </c>
      <c r="J106" s="149"/>
      <c r="K106" s="149"/>
      <c r="L106" s="149"/>
      <c r="M106" s="149"/>
      <c r="N106" s="149"/>
      <c r="O106" s="149"/>
      <c r="P106" s="149"/>
      <c r="Q106" s="375"/>
      <c r="R106" s="375"/>
      <c r="S106" s="375"/>
      <c r="T106" s="375"/>
    </row>
    <row r="107" spans="1:20" x14ac:dyDescent="0.25">
      <c r="A107" s="268"/>
      <c r="B107" s="47"/>
      <c r="C107" s="48"/>
      <c r="D107" s="49"/>
      <c r="E107" s="49"/>
      <c r="F107" s="50"/>
      <c r="G107" s="247" t="s">
        <v>8</v>
      </c>
      <c r="H107" s="248"/>
      <c r="I107" s="74" t="s">
        <v>257</v>
      </c>
      <c r="J107" s="71" t="s">
        <v>258</v>
      </c>
      <c r="K107" s="72" t="s">
        <v>259</v>
      </c>
      <c r="L107" s="72" t="s">
        <v>260</v>
      </c>
      <c r="M107" s="72" t="s">
        <v>261</v>
      </c>
      <c r="N107" s="73" t="s">
        <v>262</v>
      </c>
      <c r="O107" s="73" t="s">
        <v>221</v>
      </c>
      <c r="P107" s="74" t="s">
        <v>256</v>
      </c>
      <c r="Q107" s="383"/>
      <c r="R107" s="384"/>
      <c r="S107" s="384"/>
      <c r="T107" s="384"/>
    </row>
    <row r="108" spans="1:20" x14ac:dyDescent="0.25">
      <c r="A108" s="268"/>
      <c r="B108" s="245" t="s">
        <v>120</v>
      </c>
      <c r="C108" s="272" t="s">
        <v>121</v>
      </c>
      <c r="D108" s="272" t="s">
        <v>20</v>
      </c>
      <c r="E108" s="272" t="s">
        <v>122</v>
      </c>
      <c r="F108" s="24" t="s">
        <v>123</v>
      </c>
      <c r="G108" s="326">
        <f>SUM(G109:H115)</f>
        <v>0.97</v>
      </c>
      <c r="H108" s="327"/>
      <c r="I108" s="131">
        <f t="shared" ref="I108:O108" si="16">SUM(I109:I115)</f>
        <v>0.95100000000000007</v>
      </c>
      <c r="J108" s="131">
        <f t="shared" si="16"/>
        <v>1.0006402779764407</v>
      </c>
      <c r="K108" s="131">
        <f t="shared" si="16"/>
        <v>1</v>
      </c>
      <c r="L108" s="131">
        <f t="shared" si="16"/>
        <v>1</v>
      </c>
      <c r="M108" s="133">
        <f t="shared" si="16"/>
        <v>0</v>
      </c>
      <c r="N108" s="133">
        <f t="shared" si="16"/>
        <v>0</v>
      </c>
      <c r="O108" s="131">
        <f t="shared" si="16"/>
        <v>1</v>
      </c>
      <c r="P108" s="133">
        <f>SUM(P109:P115)</f>
        <v>0</v>
      </c>
      <c r="Q108" s="372" t="s">
        <v>287</v>
      </c>
      <c r="R108" s="372" t="s">
        <v>288</v>
      </c>
      <c r="S108" s="372" t="s">
        <v>289</v>
      </c>
      <c r="T108" s="372" t="s">
        <v>339</v>
      </c>
    </row>
    <row r="109" spans="1:20" x14ac:dyDescent="0.25">
      <c r="A109" s="268"/>
      <c r="B109" s="245"/>
      <c r="C109" s="272"/>
      <c r="D109" s="272"/>
      <c r="E109" s="272"/>
      <c r="F109" s="24" t="s">
        <v>124</v>
      </c>
      <c r="G109" s="254">
        <v>0.09</v>
      </c>
      <c r="H109" s="255"/>
      <c r="I109" s="132">
        <v>0.128</v>
      </c>
      <c r="J109" s="132">
        <v>1.3640277976440646E-2</v>
      </c>
      <c r="K109" s="132">
        <v>0</v>
      </c>
      <c r="L109" s="133">
        <v>0.32254168590220911</v>
      </c>
      <c r="M109" s="134">
        <v>0</v>
      </c>
      <c r="N109" s="134">
        <v>0</v>
      </c>
      <c r="O109" s="134">
        <v>0</v>
      </c>
      <c r="P109" s="134">
        <v>0</v>
      </c>
      <c r="Q109" s="373"/>
      <c r="R109" s="373"/>
      <c r="S109" s="373"/>
      <c r="T109" s="373"/>
    </row>
    <row r="110" spans="1:20" x14ac:dyDescent="0.25">
      <c r="A110" s="268"/>
      <c r="B110" s="245"/>
      <c r="C110" s="272"/>
      <c r="D110" s="272"/>
      <c r="E110" s="272"/>
      <c r="F110" s="24" t="s">
        <v>125</v>
      </c>
      <c r="G110" s="254">
        <v>0.18</v>
      </c>
      <c r="H110" s="255"/>
      <c r="I110" s="132">
        <v>8.5999999999999993E-2</v>
      </c>
      <c r="J110" s="132">
        <v>0.28699999999999998</v>
      </c>
      <c r="K110" s="132">
        <v>0.71799999999999997</v>
      </c>
      <c r="L110" s="133">
        <v>0</v>
      </c>
      <c r="M110" s="134">
        <v>0</v>
      </c>
      <c r="N110" s="134">
        <v>0</v>
      </c>
      <c r="O110" s="134">
        <v>0</v>
      </c>
      <c r="P110" s="134">
        <v>0</v>
      </c>
      <c r="Q110" s="373"/>
      <c r="R110" s="373"/>
      <c r="S110" s="373"/>
      <c r="T110" s="373"/>
    </row>
    <row r="111" spans="1:20" x14ac:dyDescent="0.25">
      <c r="A111" s="268"/>
      <c r="B111" s="245"/>
      <c r="C111" s="272"/>
      <c r="D111" s="272"/>
      <c r="E111" s="272"/>
      <c r="F111" s="24" t="s">
        <v>126</v>
      </c>
      <c r="G111" s="254">
        <v>0.15</v>
      </c>
      <c r="H111" s="255"/>
      <c r="I111" s="132">
        <v>0.2</v>
      </c>
      <c r="J111" s="132">
        <v>8.5999999999999993E-2</v>
      </c>
      <c r="K111" s="132">
        <v>8.6999999999999994E-2</v>
      </c>
      <c r="L111" s="133">
        <v>7.6784432523443427E-2</v>
      </c>
      <c r="M111" s="134">
        <v>0</v>
      </c>
      <c r="N111" s="134">
        <v>0</v>
      </c>
      <c r="O111" s="134">
        <v>0</v>
      </c>
      <c r="P111" s="134">
        <v>0</v>
      </c>
      <c r="Q111" s="373"/>
      <c r="R111" s="373"/>
      <c r="S111" s="373"/>
      <c r="T111" s="373"/>
    </row>
    <row r="112" spans="1:20" x14ac:dyDescent="0.25">
      <c r="A112" s="268"/>
      <c r="B112" s="245"/>
      <c r="C112" s="272"/>
      <c r="D112" s="272"/>
      <c r="E112" s="272"/>
      <c r="F112" s="24" t="s">
        <v>127</v>
      </c>
      <c r="G112" s="254">
        <v>0.2</v>
      </c>
      <c r="H112" s="255"/>
      <c r="I112" s="132">
        <v>0.16600000000000001</v>
      </c>
      <c r="J112" s="132">
        <v>0.27400000000000002</v>
      </c>
      <c r="K112" s="132">
        <v>0.19500000000000001</v>
      </c>
      <c r="L112" s="133">
        <v>0</v>
      </c>
      <c r="M112" s="134">
        <v>0</v>
      </c>
      <c r="N112" s="134">
        <v>0</v>
      </c>
      <c r="O112" s="134">
        <v>0.495</v>
      </c>
      <c r="P112" s="134">
        <v>0</v>
      </c>
      <c r="Q112" s="373"/>
      <c r="R112" s="373"/>
      <c r="S112" s="373"/>
      <c r="T112" s="373"/>
    </row>
    <row r="113" spans="1:21" x14ac:dyDescent="0.25">
      <c r="A113" s="268"/>
      <c r="B113" s="245"/>
      <c r="C113" s="272"/>
      <c r="D113" s="272"/>
      <c r="E113" s="272"/>
      <c r="F113" s="24" t="s">
        <v>128</v>
      </c>
      <c r="G113" s="254">
        <v>0.18</v>
      </c>
      <c r="H113" s="255"/>
      <c r="I113" s="132">
        <v>0.255</v>
      </c>
      <c r="J113" s="132">
        <v>8.2000000000000003E-2</v>
      </c>
      <c r="K113" s="132">
        <v>0</v>
      </c>
      <c r="L113" s="133">
        <v>0</v>
      </c>
      <c r="M113" s="134">
        <v>0</v>
      </c>
      <c r="N113" s="134">
        <v>0</v>
      </c>
      <c r="O113" s="134">
        <v>0.161</v>
      </c>
      <c r="P113" s="134">
        <v>0</v>
      </c>
      <c r="Q113" s="373"/>
      <c r="R113" s="373"/>
      <c r="S113" s="373"/>
      <c r="T113" s="373"/>
    </row>
    <row r="114" spans="1:21" x14ac:dyDescent="0.25">
      <c r="A114" s="268"/>
      <c r="B114" s="245"/>
      <c r="C114" s="272"/>
      <c r="D114" s="272"/>
      <c r="E114" s="272"/>
      <c r="F114" s="24" t="s">
        <v>129</v>
      </c>
      <c r="G114" s="254">
        <v>0.1</v>
      </c>
      <c r="H114" s="255"/>
      <c r="I114" s="132">
        <v>0.10100000000000001</v>
      </c>
      <c r="J114" s="132">
        <v>0.13300000000000001</v>
      </c>
      <c r="K114" s="132">
        <v>0</v>
      </c>
      <c r="L114" s="133">
        <v>0.19192827592960934</v>
      </c>
      <c r="M114" s="134">
        <v>0</v>
      </c>
      <c r="N114" s="134">
        <v>0</v>
      </c>
      <c r="O114" s="134">
        <v>0</v>
      </c>
      <c r="P114" s="134">
        <v>0</v>
      </c>
      <c r="Q114" s="373"/>
      <c r="R114" s="373"/>
      <c r="S114" s="373"/>
      <c r="T114" s="373"/>
    </row>
    <row r="115" spans="1:21" x14ac:dyDescent="0.25">
      <c r="A115" s="268"/>
      <c r="B115" s="245"/>
      <c r="C115" s="272"/>
      <c r="D115" s="272"/>
      <c r="E115" s="272"/>
      <c r="F115" s="24" t="s">
        <v>130</v>
      </c>
      <c r="G115" s="254">
        <v>7.0000000000000007E-2</v>
      </c>
      <c r="H115" s="255"/>
      <c r="I115" s="132">
        <v>1.4999999999999999E-2</v>
      </c>
      <c r="J115" s="132">
        <v>0.125</v>
      </c>
      <c r="K115" s="132">
        <v>0</v>
      </c>
      <c r="L115" s="134">
        <v>0.40874560564473811</v>
      </c>
      <c r="M115" s="134">
        <v>0</v>
      </c>
      <c r="N115" s="134">
        <v>0</v>
      </c>
      <c r="O115" s="134">
        <v>0.34399999999999997</v>
      </c>
      <c r="P115" s="134">
        <v>0</v>
      </c>
      <c r="Q115" s="373"/>
      <c r="R115" s="373"/>
      <c r="S115" s="373"/>
      <c r="T115" s="373"/>
    </row>
    <row r="116" spans="1:21" x14ac:dyDescent="0.25">
      <c r="A116" s="268"/>
      <c r="B116" s="245"/>
      <c r="C116" s="272"/>
      <c r="D116" s="272"/>
      <c r="E116" s="273"/>
      <c r="F116" s="24" t="s">
        <v>337</v>
      </c>
      <c r="G116" s="254">
        <v>0.1</v>
      </c>
      <c r="H116" s="255"/>
      <c r="I116" s="132">
        <v>6.4000000000000001E-2</v>
      </c>
      <c r="J116" s="132">
        <v>2.5000000000000001E-2</v>
      </c>
      <c r="K116" s="132">
        <v>0</v>
      </c>
      <c r="L116" s="134">
        <v>0</v>
      </c>
      <c r="M116" s="134">
        <v>1</v>
      </c>
      <c r="N116" s="134">
        <v>1</v>
      </c>
      <c r="O116" s="134">
        <v>0</v>
      </c>
      <c r="P116" s="134">
        <v>1</v>
      </c>
      <c r="Q116" s="373"/>
      <c r="R116" s="373"/>
      <c r="S116" s="373"/>
      <c r="T116" s="373"/>
    </row>
    <row r="117" spans="1:21" ht="30" x14ac:dyDescent="0.25">
      <c r="A117" s="268"/>
      <c r="B117" s="245"/>
      <c r="C117" s="272"/>
      <c r="D117" s="272"/>
      <c r="E117" s="276" t="s">
        <v>215</v>
      </c>
      <c r="F117" s="22" t="s">
        <v>131</v>
      </c>
      <c r="G117" s="234">
        <v>5.2999999999999999E-2</v>
      </c>
      <c r="H117" s="235"/>
      <c r="I117" s="86">
        <v>0.10100000000000001</v>
      </c>
      <c r="J117" s="86">
        <v>0</v>
      </c>
      <c r="K117" s="86">
        <v>0</v>
      </c>
      <c r="L117" s="86">
        <v>0</v>
      </c>
      <c r="M117" s="86">
        <v>0</v>
      </c>
      <c r="N117" s="86">
        <v>0</v>
      </c>
      <c r="O117" s="86">
        <v>0</v>
      </c>
      <c r="P117" s="86">
        <v>0</v>
      </c>
      <c r="Q117" s="373"/>
      <c r="R117" s="373"/>
      <c r="S117" s="373"/>
      <c r="T117" s="373"/>
    </row>
    <row r="118" spans="1:21" x14ac:dyDescent="0.25">
      <c r="A118" s="268"/>
      <c r="B118" s="245"/>
      <c r="C118" s="272"/>
      <c r="D118" s="272"/>
      <c r="E118" s="272"/>
      <c r="F118" s="24" t="s">
        <v>132</v>
      </c>
      <c r="G118" s="234">
        <v>6.0000000000000001E-3</v>
      </c>
      <c r="H118" s="235"/>
      <c r="I118" s="87">
        <v>1.2E-2</v>
      </c>
      <c r="J118" s="87">
        <v>0</v>
      </c>
      <c r="K118" s="87">
        <v>0</v>
      </c>
      <c r="L118" s="87">
        <v>0</v>
      </c>
      <c r="M118" s="87">
        <v>0</v>
      </c>
      <c r="N118" s="87">
        <v>0</v>
      </c>
      <c r="O118" s="87">
        <v>0</v>
      </c>
      <c r="P118" s="87">
        <v>0</v>
      </c>
      <c r="Q118" s="373"/>
      <c r="R118" s="373"/>
      <c r="S118" s="373"/>
      <c r="T118" s="373"/>
    </row>
    <row r="119" spans="1:21" x14ac:dyDescent="0.25">
      <c r="A119" s="268"/>
      <c r="B119" s="245"/>
      <c r="C119" s="272"/>
      <c r="D119" s="272"/>
      <c r="E119" s="272"/>
      <c r="F119" s="24" t="s">
        <v>133</v>
      </c>
      <c r="G119" s="234">
        <v>2.9000000000000001E-2</v>
      </c>
      <c r="H119" s="235"/>
      <c r="I119" s="87">
        <v>5.5E-2</v>
      </c>
      <c r="J119" s="87">
        <v>0</v>
      </c>
      <c r="K119" s="87">
        <v>0</v>
      </c>
      <c r="L119" s="87">
        <v>0</v>
      </c>
      <c r="M119" s="87">
        <v>0</v>
      </c>
      <c r="N119" s="87">
        <v>0</v>
      </c>
      <c r="O119" s="87">
        <v>0</v>
      </c>
      <c r="P119" s="87">
        <v>0</v>
      </c>
      <c r="Q119" s="373"/>
      <c r="R119" s="373"/>
      <c r="S119" s="373"/>
      <c r="T119" s="373"/>
    </row>
    <row r="120" spans="1:21" x14ac:dyDescent="0.25">
      <c r="A120" s="269"/>
      <c r="B120" s="271"/>
      <c r="C120" s="273"/>
      <c r="D120" s="273"/>
      <c r="E120" s="46" t="s">
        <v>237</v>
      </c>
      <c r="F120" s="24" t="s">
        <v>134</v>
      </c>
      <c r="G120" s="234">
        <v>1.7999999999999999E-2</v>
      </c>
      <c r="H120" s="235"/>
      <c r="I120" s="87">
        <v>3.4000000000000002E-2</v>
      </c>
      <c r="J120" s="87">
        <v>0</v>
      </c>
      <c r="K120" s="87">
        <v>0</v>
      </c>
      <c r="L120" s="87">
        <v>0</v>
      </c>
      <c r="M120" s="87">
        <v>0</v>
      </c>
      <c r="N120" s="87">
        <v>0</v>
      </c>
      <c r="O120" s="87">
        <v>0</v>
      </c>
      <c r="P120" s="87">
        <v>0</v>
      </c>
      <c r="Q120" s="378"/>
      <c r="R120" s="378"/>
      <c r="S120" s="378"/>
      <c r="T120" s="378"/>
    </row>
    <row r="121" spans="1:21" s="9" customFormat="1" x14ac:dyDescent="0.25">
      <c r="A121" s="28"/>
      <c r="B121" s="29"/>
      <c r="C121" s="281" t="s">
        <v>135</v>
      </c>
      <c r="D121" s="282"/>
      <c r="E121" s="282"/>
      <c r="F121" s="283"/>
      <c r="G121" s="220" t="s">
        <v>136</v>
      </c>
      <c r="H121" s="221"/>
      <c r="I121" s="249"/>
      <c r="J121" s="249"/>
      <c r="K121" s="249"/>
      <c r="L121" s="249"/>
      <c r="M121" s="249"/>
      <c r="N121" s="249"/>
      <c r="O121" s="249"/>
      <c r="P121" s="82"/>
      <c r="Q121" s="385"/>
      <c r="R121" s="385"/>
      <c r="S121" s="385"/>
      <c r="T121" s="385"/>
      <c r="U121" s="8"/>
    </row>
    <row r="122" spans="1:21" x14ac:dyDescent="0.25">
      <c r="A122" s="354" t="s">
        <v>2</v>
      </c>
      <c r="B122" s="261" t="s">
        <v>137</v>
      </c>
      <c r="C122" s="363" t="s">
        <v>4</v>
      </c>
      <c r="D122" s="363" t="s">
        <v>138</v>
      </c>
      <c r="E122" s="363" t="s">
        <v>6</v>
      </c>
      <c r="F122" s="358" t="s">
        <v>7</v>
      </c>
      <c r="G122" s="361" t="s">
        <v>1</v>
      </c>
      <c r="H122" s="362"/>
      <c r="I122" s="63" t="s">
        <v>257</v>
      </c>
      <c r="J122" s="63" t="s">
        <v>258</v>
      </c>
      <c r="K122" s="63" t="s">
        <v>259</v>
      </c>
      <c r="L122" s="63" t="s">
        <v>260</v>
      </c>
      <c r="M122" s="63" t="s">
        <v>261</v>
      </c>
      <c r="N122" s="64" t="s">
        <v>262</v>
      </c>
      <c r="O122" s="64" t="s">
        <v>221</v>
      </c>
      <c r="P122" s="63" t="s">
        <v>256</v>
      </c>
      <c r="Q122" s="386"/>
      <c r="R122" s="387"/>
      <c r="S122" s="387"/>
      <c r="T122" s="388"/>
    </row>
    <row r="123" spans="1:21" x14ac:dyDescent="0.25">
      <c r="A123" s="355"/>
      <c r="B123" s="357"/>
      <c r="C123" s="364"/>
      <c r="D123" s="364"/>
      <c r="E123" s="364"/>
      <c r="F123" s="359"/>
      <c r="G123" s="232">
        <v>2024</v>
      </c>
      <c r="H123" s="233"/>
      <c r="I123" s="53">
        <v>2024</v>
      </c>
      <c r="J123" s="75">
        <v>2024</v>
      </c>
      <c r="K123" s="53">
        <v>2024</v>
      </c>
      <c r="L123" s="53">
        <v>2024</v>
      </c>
      <c r="M123" s="53">
        <v>2024</v>
      </c>
      <c r="N123" s="75">
        <v>2024</v>
      </c>
      <c r="O123" s="75">
        <v>2024</v>
      </c>
      <c r="P123" s="53">
        <v>2024</v>
      </c>
      <c r="Q123" s="389"/>
      <c r="R123" s="390"/>
      <c r="S123" s="390"/>
      <c r="T123" s="391"/>
    </row>
    <row r="124" spans="1:21" x14ac:dyDescent="0.25">
      <c r="A124" s="356"/>
      <c r="B124" s="262"/>
      <c r="C124" s="365"/>
      <c r="D124" s="365"/>
      <c r="E124" s="365"/>
      <c r="F124" s="360"/>
      <c r="G124" s="53" t="s">
        <v>139</v>
      </c>
      <c r="H124" s="53" t="s">
        <v>140</v>
      </c>
      <c r="I124" s="76" t="s">
        <v>222</v>
      </c>
      <c r="J124" s="76" t="s">
        <v>222</v>
      </c>
      <c r="K124" s="76" t="s">
        <v>222</v>
      </c>
      <c r="L124" s="76" t="s">
        <v>222</v>
      </c>
      <c r="M124" s="76" t="s">
        <v>222</v>
      </c>
      <c r="N124" s="76" t="s">
        <v>222</v>
      </c>
      <c r="O124" s="76" t="s">
        <v>222</v>
      </c>
      <c r="P124" s="76" t="s">
        <v>222</v>
      </c>
      <c r="Q124" s="392"/>
      <c r="R124" s="392"/>
      <c r="S124" s="392"/>
      <c r="T124" s="392"/>
    </row>
    <row r="125" spans="1:21" x14ac:dyDescent="0.25">
      <c r="A125" s="321" t="s">
        <v>141</v>
      </c>
      <c r="B125" s="244" t="s">
        <v>142</v>
      </c>
      <c r="C125" s="276" t="s">
        <v>143</v>
      </c>
      <c r="D125" s="276" t="s">
        <v>144</v>
      </c>
      <c r="E125" s="22" t="s">
        <v>145</v>
      </c>
      <c r="F125" s="24" t="s">
        <v>146</v>
      </c>
      <c r="G125" s="53">
        <v>60</v>
      </c>
      <c r="H125" s="53">
        <v>40</v>
      </c>
      <c r="I125" s="152" t="s">
        <v>15</v>
      </c>
      <c r="J125" s="153"/>
      <c r="K125" s="153"/>
      <c r="L125" s="153"/>
      <c r="M125" s="153"/>
      <c r="N125" s="153"/>
      <c r="O125" s="153"/>
      <c r="P125" s="154"/>
      <c r="Q125" s="393" t="s">
        <v>290</v>
      </c>
      <c r="R125" s="372" t="s">
        <v>291</v>
      </c>
      <c r="S125" s="372" t="s">
        <v>292</v>
      </c>
      <c r="T125" s="372" t="s">
        <v>294</v>
      </c>
    </row>
    <row r="126" spans="1:21" x14ac:dyDescent="0.25">
      <c r="A126" s="322"/>
      <c r="B126" s="245"/>
      <c r="C126" s="272"/>
      <c r="D126" s="272"/>
      <c r="E126" s="277" t="s">
        <v>147</v>
      </c>
      <c r="F126" s="24" t="s">
        <v>148</v>
      </c>
      <c r="G126" s="53">
        <v>67</v>
      </c>
      <c r="H126" s="53">
        <v>33</v>
      </c>
      <c r="I126" s="155"/>
      <c r="J126" s="156"/>
      <c r="K126" s="156"/>
      <c r="L126" s="156"/>
      <c r="M126" s="156"/>
      <c r="N126" s="156"/>
      <c r="O126" s="156"/>
      <c r="P126" s="157"/>
      <c r="Q126" s="394"/>
      <c r="R126" s="373"/>
      <c r="S126" s="373"/>
      <c r="T126" s="373"/>
    </row>
    <row r="127" spans="1:21" x14ac:dyDescent="0.25">
      <c r="A127" s="322"/>
      <c r="B127" s="245"/>
      <c r="C127" s="272"/>
      <c r="D127" s="272"/>
      <c r="E127" s="257"/>
      <c r="F127" s="24" t="s">
        <v>149</v>
      </c>
      <c r="G127" s="53">
        <v>90</v>
      </c>
      <c r="H127" s="53">
        <v>10</v>
      </c>
      <c r="I127" s="155"/>
      <c r="J127" s="156"/>
      <c r="K127" s="156"/>
      <c r="L127" s="156"/>
      <c r="M127" s="156"/>
      <c r="N127" s="156"/>
      <c r="O127" s="156"/>
      <c r="P127" s="157"/>
      <c r="Q127" s="394"/>
      <c r="R127" s="373"/>
      <c r="S127" s="373"/>
      <c r="T127" s="373"/>
    </row>
    <row r="128" spans="1:21" x14ac:dyDescent="0.25">
      <c r="A128" s="322"/>
      <c r="B128" s="245"/>
      <c r="C128" s="272"/>
      <c r="D128" s="272"/>
      <c r="E128" s="257"/>
      <c r="F128" s="24" t="s">
        <v>150</v>
      </c>
      <c r="G128" s="53">
        <v>100</v>
      </c>
      <c r="H128" s="53">
        <v>0</v>
      </c>
      <c r="I128" s="155"/>
      <c r="J128" s="156"/>
      <c r="K128" s="156"/>
      <c r="L128" s="156"/>
      <c r="M128" s="156"/>
      <c r="N128" s="156"/>
      <c r="O128" s="156"/>
      <c r="P128" s="157"/>
      <c r="Q128" s="394"/>
      <c r="R128" s="373"/>
      <c r="S128" s="373"/>
      <c r="T128" s="373"/>
    </row>
    <row r="129" spans="1:20" x14ac:dyDescent="0.25">
      <c r="A129" s="322"/>
      <c r="B129" s="245"/>
      <c r="C129" s="272"/>
      <c r="D129" s="272"/>
      <c r="E129" s="257"/>
      <c r="F129" s="24" t="s">
        <v>151</v>
      </c>
      <c r="G129" s="53">
        <v>67</v>
      </c>
      <c r="H129" s="53">
        <v>33</v>
      </c>
      <c r="I129" s="155"/>
      <c r="J129" s="156"/>
      <c r="K129" s="156"/>
      <c r="L129" s="156"/>
      <c r="M129" s="156"/>
      <c r="N129" s="156"/>
      <c r="O129" s="156"/>
      <c r="P129" s="157"/>
      <c r="Q129" s="394"/>
      <c r="R129" s="373"/>
      <c r="S129" s="373"/>
      <c r="T129" s="373"/>
    </row>
    <row r="130" spans="1:20" x14ac:dyDescent="0.25">
      <c r="A130" s="322"/>
      <c r="B130" s="245"/>
      <c r="C130" s="272"/>
      <c r="D130" s="273"/>
      <c r="E130" s="258"/>
      <c r="F130" s="24" t="s">
        <v>152</v>
      </c>
      <c r="G130" s="53">
        <v>45</v>
      </c>
      <c r="H130" s="53">
        <v>55</v>
      </c>
      <c r="I130" s="155"/>
      <c r="J130" s="156"/>
      <c r="K130" s="156"/>
      <c r="L130" s="156"/>
      <c r="M130" s="156"/>
      <c r="N130" s="156"/>
      <c r="O130" s="156"/>
      <c r="P130" s="157"/>
      <c r="Q130" s="394"/>
      <c r="R130" s="373"/>
      <c r="S130" s="373"/>
      <c r="T130" s="373"/>
    </row>
    <row r="131" spans="1:20" x14ac:dyDescent="0.25">
      <c r="A131" s="322"/>
      <c r="B131" s="245"/>
      <c r="C131" s="272"/>
      <c r="D131" s="276" t="s">
        <v>153</v>
      </c>
      <c r="E131" s="277" t="s">
        <v>154</v>
      </c>
      <c r="F131" s="22" t="s">
        <v>155</v>
      </c>
      <c r="G131" s="232">
        <v>8</v>
      </c>
      <c r="H131" s="233"/>
      <c r="I131" s="155"/>
      <c r="J131" s="156"/>
      <c r="K131" s="156"/>
      <c r="L131" s="156"/>
      <c r="M131" s="156"/>
      <c r="N131" s="156"/>
      <c r="O131" s="156"/>
      <c r="P131" s="157"/>
      <c r="Q131" s="394"/>
      <c r="R131" s="373"/>
      <c r="S131" s="373"/>
      <c r="T131" s="373"/>
    </row>
    <row r="132" spans="1:20" x14ac:dyDescent="0.25">
      <c r="A132" s="322"/>
      <c r="B132" s="245"/>
      <c r="C132" s="272"/>
      <c r="D132" s="272"/>
      <c r="E132" s="257"/>
      <c r="F132" s="22" t="s">
        <v>156</v>
      </c>
      <c r="G132" s="232">
        <v>17</v>
      </c>
      <c r="H132" s="233"/>
      <c r="I132" s="155"/>
      <c r="J132" s="156"/>
      <c r="K132" s="156"/>
      <c r="L132" s="156"/>
      <c r="M132" s="156"/>
      <c r="N132" s="156"/>
      <c r="O132" s="156"/>
      <c r="P132" s="157"/>
      <c r="Q132" s="394"/>
      <c r="R132" s="373"/>
      <c r="S132" s="373"/>
      <c r="T132" s="373"/>
    </row>
    <row r="133" spans="1:20" x14ac:dyDescent="0.25">
      <c r="A133" s="322"/>
      <c r="B133" s="271"/>
      <c r="C133" s="273"/>
      <c r="D133" s="273"/>
      <c r="E133" s="258"/>
      <c r="F133" s="22" t="s">
        <v>157</v>
      </c>
      <c r="G133" s="232" t="s">
        <v>224</v>
      </c>
      <c r="H133" s="233"/>
      <c r="I133" s="155"/>
      <c r="J133" s="156"/>
      <c r="K133" s="156"/>
      <c r="L133" s="156"/>
      <c r="M133" s="156"/>
      <c r="N133" s="156"/>
      <c r="O133" s="156"/>
      <c r="P133" s="157"/>
      <c r="Q133" s="394"/>
      <c r="R133" s="378"/>
      <c r="S133" s="378"/>
      <c r="T133" s="378"/>
    </row>
    <row r="134" spans="1:20" x14ac:dyDescent="0.25">
      <c r="A134" s="322"/>
      <c r="B134" s="244" t="s">
        <v>159</v>
      </c>
      <c r="C134" s="276" t="s">
        <v>160</v>
      </c>
      <c r="D134" s="276" t="s">
        <v>161</v>
      </c>
      <c r="E134" s="22" t="s">
        <v>162</v>
      </c>
      <c r="F134" s="24" t="s">
        <v>163</v>
      </c>
      <c r="G134" s="232">
        <v>3</v>
      </c>
      <c r="H134" s="233"/>
      <c r="I134" s="155"/>
      <c r="J134" s="156"/>
      <c r="K134" s="156"/>
      <c r="L134" s="156"/>
      <c r="M134" s="156"/>
      <c r="N134" s="156"/>
      <c r="O134" s="156"/>
      <c r="P134" s="157"/>
      <c r="Q134" s="394"/>
      <c r="R134" s="372" t="s">
        <v>293</v>
      </c>
      <c r="S134" s="372" t="s">
        <v>295</v>
      </c>
      <c r="T134" s="372" t="s">
        <v>296</v>
      </c>
    </row>
    <row r="135" spans="1:20" x14ac:dyDescent="0.25">
      <c r="A135" s="322"/>
      <c r="B135" s="245"/>
      <c r="C135" s="272"/>
      <c r="D135" s="272"/>
      <c r="E135" s="277" t="s">
        <v>164</v>
      </c>
      <c r="F135" s="24" t="s">
        <v>148</v>
      </c>
      <c r="G135" s="232" t="s">
        <v>224</v>
      </c>
      <c r="H135" s="233"/>
      <c r="I135" s="155"/>
      <c r="J135" s="156"/>
      <c r="K135" s="156"/>
      <c r="L135" s="156"/>
      <c r="M135" s="156"/>
      <c r="N135" s="156"/>
      <c r="O135" s="156"/>
      <c r="P135" s="157"/>
      <c r="Q135" s="394"/>
      <c r="R135" s="373"/>
      <c r="S135" s="373"/>
      <c r="T135" s="373"/>
    </row>
    <row r="136" spans="1:20" x14ac:dyDescent="0.25">
      <c r="A136" s="322"/>
      <c r="B136" s="245"/>
      <c r="C136" s="272"/>
      <c r="D136" s="272"/>
      <c r="E136" s="257"/>
      <c r="F136" s="24" t="s">
        <v>149</v>
      </c>
      <c r="G136" s="232">
        <v>3</v>
      </c>
      <c r="H136" s="233"/>
      <c r="I136" s="155"/>
      <c r="J136" s="156"/>
      <c r="K136" s="156"/>
      <c r="L136" s="156"/>
      <c r="M136" s="156"/>
      <c r="N136" s="156"/>
      <c r="O136" s="156"/>
      <c r="P136" s="157"/>
      <c r="Q136" s="394"/>
      <c r="R136" s="373"/>
      <c r="S136" s="373"/>
      <c r="T136" s="373"/>
    </row>
    <row r="137" spans="1:20" x14ac:dyDescent="0.25">
      <c r="A137" s="322"/>
      <c r="B137" s="245"/>
      <c r="C137" s="272"/>
      <c r="D137" s="272"/>
      <c r="E137" s="257"/>
      <c r="F137" s="24" t="s">
        <v>150</v>
      </c>
      <c r="G137" s="232">
        <v>3</v>
      </c>
      <c r="H137" s="233"/>
      <c r="I137" s="155"/>
      <c r="J137" s="156"/>
      <c r="K137" s="156"/>
      <c r="L137" s="156"/>
      <c r="M137" s="156"/>
      <c r="N137" s="156"/>
      <c r="O137" s="156"/>
      <c r="P137" s="157"/>
      <c r="Q137" s="394"/>
      <c r="R137" s="373"/>
      <c r="S137" s="373"/>
      <c r="T137" s="373"/>
    </row>
    <row r="138" spans="1:20" x14ac:dyDescent="0.25">
      <c r="A138" s="322"/>
      <c r="B138" s="245"/>
      <c r="C138" s="272"/>
      <c r="D138" s="272"/>
      <c r="E138" s="257"/>
      <c r="F138" s="24" t="s">
        <v>151</v>
      </c>
      <c r="G138" s="232">
        <v>3</v>
      </c>
      <c r="H138" s="233"/>
      <c r="I138" s="155"/>
      <c r="J138" s="156"/>
      <c r="K138" s="156"/>
      <c r="L138" s="156"/>
      <c r="M138" s="156"/>
      <c r="N138" s="156"/>
      <c r="O138" s="156"/>
      <c r="P138" s="157"/>
      <c r="Q138" s="394"/>
      <c r="R138" s="373"/>
      <c r="S138" s="373"/>
      <c r="T138" s="373"/>
    </row>
    <row r="139" spans="1:20" x14ac:dyDescent="0.25">
      <c r="A139" s="322"/>
      <c r="B139" s="245"/>
      <c r="C139" s="273"/>
      <c r="D139" s="273"/>
      <c r="E139" s="258"/>
      <c r="F139" s="24" t="s">
        <v>152</v>
      </c>
      <c r="G139" s="232">
        <v>3</v>
      </c>
      <c r="H139" s="233"/>
      <c r="I139" s="155"/>
      <c r="J139" s="156"/>
      <c r="K139" s="156"/>
      <c r="L139" s="156"/>
      <c r="M139" s="156"/>
      <c r="N139" s="156"/>
      <c r="O139" s="156"/>
      <c r="P139" s="157"/>
      <c r="Q139" s="394"/>
      <c r="R139" s="378"/>
      <c r="S139" s="378"/>
      <c r="T139" s="378"/>
    </row>
    <row r="140" spans="1:20" x14ac:dyDescent="0.25">
      <c r="A140" s="322"/>
      <c r="B140" s="245"/>
      <c r="C140" s="276" t="s">
        <v>165</v>
      </c>
      <c r="D140" s="276" t="s">
        <v>166</v>
      </c>
      <c r="E140" s="22" t="s">
        <v>167</v>
      </c>
      <c r="F140" s="24" t="s">
        <v>71</v>
      </c>
      <c r="G140" s="232">
        <v>100</v>
      </c>
      <c r="H140" s="233"/>
      <c r="I140" s="155"/>
      <c r="J140" s="156"/>
      <c r="K140" s="156"/>
      <c r="L140" s="156"/>
      <c r="M140" s="156"/>
      <c r="N140" s="156"/>
      <c r="O140" s="156"/>
      <c r="P140" s="157"/>
      <c r="Q140" s="394"/>
      <c r="R140" s="372" t="s">
        <v>297</v>
      </c>
      <c r="S140" s="372" t="s">
        <v>298</v>
      </c>
      <c r="T140" s="372" t="s">
        <v>299</v>
      </c>
    </row>
    <row r="141" spans="1:20" x14ac:dyDescent="0.25">
      <c r="A141" s="322"/>
      <c r="B141" s="245"/>
      <c r="C141" s="272"/>
      <c r="D141" s="272"/>
      <c r="E141" s="277" t="s">
        <v>168</v>
      </c>
      <c r="F141" s="24" t="s">
        <v>148</v>
      </c>
      <c r="G141" s="232" t="s">
        <v>224</v>
      </c>
      <c r="H141" s="233"/>
      <c r="I141" s="155"/>
      <c r="J141" s="156"/>
      <c r="K141" s="156"/>
      <c r="L141" s="156"/>
      <c r="M141" s="156"/>
      <c r="N141" s="156"/>
      <c r="O141" s="156"/>
      <c r="P141" s="157"/>
      <c r="Q141" s="394"/>
      <c r="R141" s="373"/>
      <c r="S141" s="373"/>
      <c r="T141" s="373"/>
    </row>
    <row r="142" spans="1:20" x14ac:dyDescent="0.25">
      <c r="A142" s="322"/>
      <c r="B142" s="245"/>
      <c r="C142" s="272"/>
      <c r="D142" s="272"/>
      <c r="E142" s="257"/>
      <c r="F142" s="24" t="s">
        <v>149</v>
      </c>
      <c r="G142" s="232">
        <v>100</v>
      </c>
      <c r="H142" s="233"/>
      <c r="I142" s="155"/>
      <c r="J142" s="156"/>
      <c r="K142" s="156"/>
      <c r="L142" s="156"/>
      <c r="M142" s="156"/>
      <c r="N142" s="156"/>
      <c r="O142" s="156"/>
      <c r="P142" s="157"/>
      <c r="Q142" s="394"/>
      <c r="R142" s="373"/>
      <c r="S142" s="373"/>
      <c r="T142" s="373"/>
    </row>
    <row r="143" spans="1:20" x14ac:dyDescent="0.25">
      <c r="A143" s="322"/>
      <c r="B143" s="245"/>
      <c r="C143" s="272"/>
      <c r="D143" s="272"/>
      <c r="E143" s="257"/>
      <c r="F143" s="24" t="s">
        <v>150</v>
      </c>
      <c r="G143" s="232">
        <v>100</v>
      </c>
      <c r="H143" s="233"/>
      <c r="I143" s="155"/>
      <c r="J143" s="156"/>
      <c r="K143" s="156"/>
      <c r="L143" s="156"/>
      <c r="M143" s="156"/>
      <c r="N143" s="156"/>
      <c r="O143" s="156"/>
      <c r="P143" s="157"/>
      <c r="Q143" s="394"/>
      <c r="R143" s="373"/>
      <c r="S143" s="373"/>
      <c r="T143" s="373"/>
    </row>
    <row r="144" spans="1:20" x14ac:dyDescent="0.25">
      <c r="A144" s="322"/>
      <c r="B144" s="245"/>
      <c r="C144" s="272"/>
      <c r="D144" s="272"/>
      <c r="E144" s="257"/>
      <c r="F144" s="24" t="s">
        <v>151</v>
      </c>
      <c r="G144" s="232">
        <v>100</v>
      </c>
      <c r="H144" s="233"/>
      <c r="I144" s="155"/>
      <c r="J144" s="156"/>
      <c r="K144" s="156"/>
      <c r="L144" s="156"/>
      <c r="M144" s="156"/>
      <c r="N144" s="156"/>
      <c r="O144" s="156"/>
      <c r="P144" s="157"/>
      <c r="Q144" s="394"/>
      <c r="R144" s="373"/>
      <c r="S144" s="373"/>
      <c r="T144" s="373"/>
    </row>
    <row r="145" spans="1:20" x14ac:dyDescent="0.25">
      <c r="A145" s="322"/>
      <c r="B145" s="245"/>
      <c r="C145" s="273"/>
      <c r="D145" s="273"/>
      <c r="E145" s="258"/>
      <c r="F145" s="24" t="s">
        <v>152</v>
      </c>
      <c r="G145" s="232">
        <v>100</v>
      </c>
      <c r="H145" s="233"/>
      <c r="I145" s="155"/>
      <c r="J145" s="156"/>
      <c r="K145" s="156"/>
      <c r="L145" s="156"/>
      <c r="M145" s="156"/>
      <c r="N145" s="156"/>
      <c r="O145" s="156"/>
      <c r="P145" s="157"/>
      <c r="Q145" s="394"/>
      <c r="R145" s="378"/>
      <c r="S145" s="378"/>
      <c r="T145" s="378"/>
    </row>
    <row r="146" spans="1:20" x14ac:dyDescent="0.25">
      <c r="A146" s="322"/>
      <c r="B146" s="245"/>
      <c r="C146" s="276" t="s">
        <v>169</v>
      </c>
      <c r="D146" s="276" t="s">
        <v>170</v>
      </c>
      <c r="E146" s="22" t="s">
        <v>171</v>
      </c>
      <c r="F146" s="297" t="s">
        <v>172</v>
      </c>
      <c r="G146" s="232">
        <v>25</v>
      </c>
      <c r="H146" s="233"/>
      <c r="I146" s="155"/>
      <c r="J146" s="156"/>
      <c r="K146" s="156"/>
      <c r="L146" s="156"/>
      <c r="M146" s="156"/>
      <c r="N146" s="156"/>
      <c r="O146" s="156"/>
      <c r="P146" s="157"/>
      <c r="Q146" s="394"/>
      <c r="R146" s="372" t="s">
        <v>300</v>
      </c>
      <c r="S146" s="372" t="s">
        <v>301</v>
      </c>
      <c r="T146" s="372" t="s">
        <v>340</v>
      </c>
    </row>
    <row r="147" spans="1:20" x14ac:dyDescent="0.25">
      <c r="A147" s="322"/>
      <c r="B147" s="245"/>
      <c r="C147" s="272"/>
      <c r="D147" s="272"/>
      <c r="E147" s="22" t="s">
        <v>173</v>
      </c>
      <c r="F147" s="325"/>
      <c r="G147" s="232">
        <v>5</v>
      </c>
      <c r="H147" s="233"/>
      <c r="I147" s="155"/>
      <c r="J147" s="156"/>
      <c r="K147" s="156"/>
      <c r="L147" s="156"/>
      <c r="M147" s="156"/>
      <c r="N147" s="156"/>
      <c r="O147" s="156"/>
      <c r="P147" s="157"/>
      <c r="Q147" s="394"/>
      <c r="R147" s="373"/>
      <c r="S147" s="373"/>
      <c r="T147" s="373"/>
    </row>
    <row r="148" spans="1:20" x14ac:dyDescent="0.25">
      <c r="A148" s="322"/>
      <c r="B148" s="245"/>
      <c r="C148" s="272"/>
      <c r="D148" s="272"/>
      <c r="E148" s="22" t="s">
        <v>174</v>
      </c>
      <c r="F148" s="325"/>
      <c r="G148" s="232">
        <f>+G147/G146*100</f>
        <v>20</v>
      </c>
      <c r="H148" s="233"/>
      <c r="I148" s="155"/>
      <c r="J148" s="156"/>
      <c r="K148" s="156"/>
      <c r="L148" s="156"/>
      <c r="M148" s="156"/>
      <c r="N148" s="156"/>
      <c r="O148" s="156"/>
      <c r="P148" s="157"/>
      <c r="Q148" s="394"/>
      <c r="R148" s="373"/>
      <c r="S148" s="373"/>
      <c r="T148" s="373"/>
    </row>
    <row r="149" spans="1:20" x14ac:dyDescent="0.25">
      <c r="A149" s="322"/>
      <c r="B149" s="245"/>
      <c r="C149" s="272"/>
      <c r="D149" s="272"/>
      <c r="E149" s="22" t="s">
        <v>175</v>
      </c>
      <c r="F149" s="325"/>
      <c r="G149" s="232">
        <v>1</v>
      </c>
      <c r="H149" s="233"/>
      <c r="I149" s="155"/>
      <c r="J149" s="156"/>
      <c r="K149" s="156"/>
      <c r="L149" s="156"/>
      <c r="M149" s="156"/>
      <c r="N149" s="156"/>
      <c r="O149" s="156"/>
      <c r="P149" s="157"/>
      <c r="Q149" s="394"/>
      <c r="R149" s="373"/>
      <c r="S149" s="373"/>
      <c r="T149" s="373"/>
    </row>
    <row r="150" spans="1:20" x14ac:dyDescent="0.25">
      <c r="A150" s="322"/>
      <c r="B150" s="245"/>
      <c r="C150" s="272"/>
      <c r="D150" s="273"/>
      <c r="E150" s="22" t="s">
        <v>176</v>
      </c>
      <c r="F150" s="298"/>
      <c r="G150" s="232">
        <f>+G149/G146*100</f>
        <v>4</v>
      </c>
      <c r="H150" s="233"/>
      <c r="I150" s="155"/>
      <c r="J150" s="156"/>
      <c r="K150" s="156"/>
      <c r="L150" s="156"/>
      <c r="M150" s="156"/>
      <c r="N150" s="156"/>
      <c r="O150" s="156"/>
      <c r="P150" s="157"/>
      <c r="Q150" s="394"/>
      <c r="R150" s="373"/>
      <c r="S150" s="373"/>
      <c r="T150" s="373"/>
    </row>
    <row r="151" spans="1:20" x14ac:dyDescent="0.25">
      <c r="A151" s="322"/>
      <c r="B151" s="245"/>
      <c r="C151" s="272"/>
      <c r="D151" s="276" t="s">
        <v>177</v>
      </c>
      <c r="E151" s="22" t="s">
        <v>71</v>
      </c>
      <c r="F151" s="297" t="s">
        <v>148</v>
      </c>
      <c r="G151" s="232">
        <v>6</v>
      </c>
      <c r="H151" s="233"/>
      <c r="I151" s="155"/>
      <c r="J151" s="156"/>
      <c r="K151" s="156"/>
      <c r="L151" s="156"/>
      <c r="M151" s="156"/>
      <c r="N151" s="156"/>
      <c r="O151" s="156"/>
      <c r="P151" s="157"/>
      <c r="Q151" s="394"/>
      <c r="R151" s="373"/>
      <c r="S151" s="373"/>
      <c r="T151" s="373"/>
    </row>
    <row r="152" spans="1:20" x14ac:dyDescent="0.25">
      <c r="A152" s="322"/>
      <c r="B152" s="245"/>
      <c r="C152" s="272"/>
      <c r="D152" s="272"/>
      <c r="E152" s="22" t="s">
        <v>173</v>
      </c>
      <c r="F152" s="325"/>
      <c r="G152" s="232">
        <v>3</v>
      </c>
      <c r="H152" s="233"/>
      <c r="I152" s="155"/>
      <c r="J152" s="156"/>
      <c r="K152" s="156"/>
      <c r="L152" s="156"/>
      <c r="M152" s="156"/>
      <c r="N152" s="156"/>
      <c r="O152" s="156"/>
      <c r="P152" s="157"/>
      <c r="Q152" s="394"/>
      <c r="R152" s="373"/>
      <c r="S152" s="373"/>
      <c r="T152" s="373"/>
    </row>
    <row r="153" spans="1:20" x14ac:dyDescent="0.25">
      <c r="A153" s="322"/>
      <c r="B153" s="245"/>
      <c r="C153" s="272"/>
      <c r="D153" s="272"/>
      <c r="E153" s="22" t="s">
        <v>178</v>
      </c>
      <c r="F153" s="325"/>
      <c r="G153" s="236">
        <f>+G152/G151*100</f>
        <v>50</v>
      </c>
      <c r="H153" s="237"/>
      <c r="I153" s="155"/>
      <c r="J153" s="156"/>
      <c r="K153" s="156"/>
      <c r="L153" s="156"/>
      <c r="M153" s="156"/>
      <c r="N153" s="156"/>
      <c r="O153" s="156"/>
      <c r="P153" s="157"/>
      <c r="Q153" s="394"/>
      <c r="R153" s="373"/>
      <c r="S153" s="373"/>
      <c r="T153" s="373"/>
    </row>
    <row r="154" spans="1:20" x14ac:dyDescent="0.25">
      <c r="A154" s="322"/>
      <c r="B154" s="245"/>
      <c r="C154" s="272"/>
      <c r="D154" s="272"/>
      <c r="E154" s="22" t="s">
        <v>179</v>
      </c>
      <c r="F154" s="325"/>
      <c r="G154" s="232">
        <v>3</v>
      </c>
      <c r="H154" s="233"/>
      <c r="I154" s="155"/>
      <c r="J154" s="156"/>
      <c r="K154" s="156"/>
      <c r="L154" s="156"/>
      <c r="M154" s="156"/>
      <c r="N154" s="156"/>
      <c r="O154" s="156"/>
      <c r="P154" s="157"/>
      <c r="Q154" s="394"/>
      <c r="R154" s="373"/>
      <c r="S154" s="373"/>
      <c r="T154" s="373"/>
    </row>
    <row r="155" spans="1:20" x14ac:dyDescent="0.25">
      <c r="A155" s="322"/>
      <c r="B155" s="245"/>
      <c r="C155" s="272"/>
      <c r="D155" s="272"/>
      <c r="E155" s="22" t="s">
        <v>180</v>
      </c>
      <c r="F155" s="298"/>
      <c r="G155" s="232">
        <f>+G154/G151*100</f>
        <v>50</v>
      </c>
      <c r="H155" s="233"/>
      <c r="I155" s="155"/>
      <c r="J155" s="156"/>
      <c r="K155" s="156"/>
      <c r="L155" s="156"/>
      <c r="M155" s="156"/>
      <c r="N155" s="156"/>
      <c r="O155" s="156"/>
      <c r="P155" s="157"/>
      <c r="Q155" s="394"/>
      <c r="R155" s="373"/>
      <c r="S155" s="373"/>
      <c r="T155" s="373"/>
    </row>
    <row r="156" spans="1:20" x14ac:dyDescent="0.25">
      <c r="A156" s="322"/>
      <c r="B156" s="245"/>
      <c r="C156" s="272"/>
      <c r="D156" s="272"/>
      <c r="E156" s="22" t="s">
        <v>71</v>
      </c>
      <c r="F156" s="297" t="s">
        <v>149</v>
      </c>
      <c r="G156" s="232">
        <v>10</v>
      </c>
      <c r="H156" s="233"/>
      <c r="I156" s="155"/>
      <c r="J156" s="156"/>
      <c r="K156" s="156"/>
      <c r="L156" s="156"/>
      <c r="M156" s="156"/>
      <c r="N156" s="156"/>
      <c r="O156" s="156"/>
      <c r="P156" s="157"/>
      <c r="Q156" s="394"/>
      <c r="R156" s="373"/>
      <c r="S156" s="373"/>
      <c r="T156" s="373"/>
    </row>
    <row r="157" spans="1:20" x14ac:dyDescent="0.25">
      <c r="A157" s="322"/>
      <c r="B157" s="245"/>
      <c r="C157" s="272"/>
      <c r="D157" s="272"/>
      <c r="E157" s="22" t="s">
        <v>173</v>
      </c>
      <c r="F157" s="325"/>
      <c r="G157" s="232">
        <v>1</v>
      </c>
      <c r="H157" s="233"/>
      <c r="I157" s="155"/>
      <c r="J157" s="156"/>
      <c r="K157" s="156"/>
      <c r="L157" s="156"/>
      <c r="M157" s="156"/>
      <c r="N157" s="156"/>
      <c r="O157" s="156"/>
      <c r="P157" s="157"/>
      <c r="Q157" s="394"/>
      <c r="R157" s="373"/>
      <c r="S157" s="373"/>
      <c r="T157" s="373"/>
    </row>
    <row r="158" spans="1:20" x14ac:dyDescent="0.25">
      <c r="A158" s="322"/>
      <c r="B158" s="245"/>
      <c r="C158" s="272"/>
      <c r="D158" s="272"/>
      <c r="E158" s="22" t="s">
        <v>178</v>
      </c>
      <c r="F158" s="325"/>
      <c r="G158" s="232">
        <v>10</v>
      </c>
      <c r="H158" s="233"/>
      <c r="I158" s="155"/>
      <c r="J158" s="156"/>
      <c r="K158" s="156"/>
      <c r="L158" s="156"/>
      <c r="M158" s="156"/>
      <c r="N158" s="156"/>
      <c r="O158" s="156"/>
      <c r="P158" s="157"/>
      <c r="Q158" s="394"/>
      <c r="R158" s="373"/>
      <c r="S158" s="373"/>
      <c r="T158" s="373"/>
    </row>
    <row r="159" spans="1:20" x14ac:dyDescent="0.25">
      <c r="A159" s="322"/>
      <c r="B159" s="245"/>
      <c r="C159" s="272"/>
      <c r="D159" s="272"/>
      <c r="E159" s="22" t="s">
        <v>179</v>
      </c>
      <c r="F159" s="325"/>
      <c r="G159" s="232" t="s">
        <v>224</v>
      </c>
      <c r="H159" s="233"/>
      <c r="I159" s="155"/>
      <c r="J159" s="156"/>
      <c r="K159" s="156"/>
      <c r="L159" s="156"/>
      <c r="M159" s="156"/>
      <c r="N159" s="156"/>
      <c r="O159" s="156"/>
      <c r="P159" s="157"/>
      <c r="Q159" s="394"/>
      <c r="R159" s="373"/>
      <c r="S159" s="373"/>
      <c r="T159" s="373"/>
    </row>
    <row r="160" spans="1:20" x14ac:dyDescent="0.25">
      <c r="A160" s="322"/>
      <c r="B160" s="245"/>
      <c r="C160" s="272"/>
      <c r="D160" s="272"/>
      <c r="E160" s="22" t="s">
        <v>180</v>
      </c>
      <c r="F160" s="298"/>
      <c r="G160" s="232" t="s">
        <v>224</v>
      </c>
      <c r="H160" s="233"/>
      <c r="I160" s="155"/>
      <c r="J160" s="156"/>
      <c r="K160" s="156"/>
      <c r="L160" s="156"/>
      <c r="M160" s="156"/>
      <c r="N160" s="156"/>
      <c r="O160" s="156"/>
      <c r="P160" s="157"/>
      <c r="Q160" s="394"/>
      <c r="R160" s="373"/>
      <c r="S160" s="373"/>
      <c r="T160" s="373"/>
    </row>
    <row r="161" spans="1:20" x14ac:dyDescent="0.25">
      <c r="A161" s="322"/>
      <c r="B161" s="245"/>
      <c r="C161" s="272"/>
      <c r="D161" s="272"/>
      <c r="E161" s="22" t="s">
        <v>181</v>
      </c>
      <c r="F161" s="297" t="s">
        <v>150</v>
      </c>
      <c r="G161" s="232">
        <v>1</v>
      </c>
      <c r="H161" s="233"/>
      <c r="I161" s="155"/>
      <c r="J161" s="156"/>
      <c r="K161" s="156"/>
      <c r="L161" s="156"/>
      <c r="M161" s="156"/>
      <c r="N161" s="156"/>
      <c r="O161" s="156"/>
      <c r="P161" s="157"/>
      <c r="Q161" s="394"/>
      <c r="R161" s="373"/>
      <c r="S161" s="373"/>
      <c r="T161" s="373"/>
    </row>
    <row r="162" spans="1:20" x14ac:dyDescent="0.25">
      <c r="A162" s="322"/>
      <c r="B162" s="245"/>
      <c r="C162" s="272"/>
      <c r="D162" s="272"/>
      <c r="E162" s="22" t="s">
        <v>173</v>
      </c>
      <c r="F162" s="325"/>
      <c r="G162" s="232" t="s">
        <v>224</v>
      </c>
      <c r="H162" s="233"/>
      <c r="I162" s="155"/>
      <c r="J162" s="156"/>
      <c r="K162" s="156"/>
      <c r="L162" s="156"/>
      <c r="M162" s="156"/>
      <c r="N162" s="156"/>
      <c r="O162" s="156"/>
      <c r="P162" s="157"/>
      <c r="Q162" s="394"/>
      <c r="R162" s="373"/>
      <c r="S162" s="373"/>
      <c r="T162" s="373"/>
    </row>
    <row r="163" spans="1:20" x14ac:dyDescent="0.25">
      <c r="A163" s="322"/>
      <c r="B163" s="245"/>
      <c r="C163" s="272"/>
      <c r="D163" s="272"/>
      <c r="E163" s="22" t="s">
        <v>178</v>
      </c>
      <c r="F163" s="325"/>
      <c r="G163" s="232" t="s">
        <v>224</v>
      </c>
      <c r="H163" s="233"/>
      <c r="I163" s="155"/>
      <c r="J163" s="156"/>
      <c r="K163" s="156"/>
      <c r="L163" s="156"/>
      <c r="M163" s="156"/>
      <c r="N163" s="156"/>
      <c r="O163" s="156"/>
      <c r="P163" s="157"/>
      <c r="Q163" s="394"/>
      <c r="R163" s="373"/>
      <c r="S163" s="373"/>
      <c r="T163" s="373"/>
    </row>
    <row r="164" spans="1:20" x14ac:dyDescent="0.25">
      <c r="A164" s="322"/>
      <c r="B164" s="245"/>
      <c r="C164" s="272"/>
      <c r="D164" s="272"/>
      <c r="E164" s="22" t="s">
        <v>179</v>
      </c>
      <c r="F164" s="325"/>
      <c r="G164" s="232">
        <v>1</v>
      </c>
      <c r="H164" s="233"/>
      <c r="I164" s="155"/>
      <c r="J164" s="156"/>
      <c r="K164" s="156"/>
      <c r="L164" s="156"/>
      <c r="M164" s="156"/>
      <c r="N164" s="156"/>
      <c r="O164" s="156"/>
      <c r="P164" s="157"/>
      <c r="Q164" s="394"/>
      <c r="R164" s="373"/>
      <c r="S164" s="373"/>
      <c r="T164" s="373"/>
    </row>
    <row r="165" spans="1:20" x14ac:dyDescent="0.25">
      <c r="A165" s="322"/>
      <c r="B165" s="245"/>
      <c r="C165" s="272"/>
      <c r="D165" s="272"/>
      <c r="E165" s="22" t="s">
        <v>180</v>
      </c>
      <c r="F165" s="298"/>
      <c r="G165" s="232">
        <v>50</v>
      </c>
      <c r="H165" s="233"/>
      <c r="I165" s="155"/>
      <c r="J165" s="156"/>
      <c r="K165" s="156"/>
      <c r="L165" s="156"/>
      <c r="M165" s="156"/>
      <c r="N165" s="156"/>
      <c r="O165" s="156"/>
      <c r="P165" s="157"/>
      <c r="Q165" s="394"/>
      <c r="R165" s="373"/>
      <c r="S165" s="373"/>
      <c r="T165" s="373"/>
    </row>
    <row r="166" spans="1:20" x14ac:dyDescent="0.25">
      <c r="A166" s="322"/>
      <c r="B166" s="245"/>
      <c r="C166" s="272"/>
      <c r="D166" s="272"/>
      <c r="E166" s="22" t="s">
        <v>71</v>
      </c>
      <c r="F166" s="297" t="s">
        <v>151</v>
      </c>
      <c r="G166" s="232">
        <v>3</v>
      </c>
      <c r="H166" s="233"/>
      <c r="I166" s="155"/>
      <c r="J166" s="156"/>
      <c r="K166" s="156"/>
      <c r="L166" s="156"/>
      <c r="M166" s="156"/>
      <c r="N166" s="156"/>
      <c r="O166" s="156"/>
      <c r="P166" s="157"/>
      <c r="Q166" s="394"/>
      <c r="R166" s="373"/>
      <c r="S166" s="373"/>
      <c r="T166" s="373"/>
    </row>
    <row r="167" spans="1:20" x14ac:dyDescent="0.25">
      <c r="A167" s="322"/>
      <c r="B167" s="245"/>
      <c r="C167" s="272"/>
      <c r="D167" s="272"/>
      <c r="E167" s="22" t="s">
        <v>173</v>
      </c>
      <c r="F167" s="325"/>
      <c r="G167" s="232" t="s">
        <v>224</v>
      </c>
      <c r="H167" s="233"/>
      <c r="I167" s="155"/>
      <c r="J167" s="156"/>
      <c r="K167" s="156"/>
      <c r="L167" s="156"/>
      <c r="M167" s="156"/>
      <c r="N167" s="156"/>
      <c r="O167" s="156"/>
      <c r="P167" s="157"/>
      <c r="Q167" s="394"/>
      <c r="R167" s="373"/>
      <c r="S167" s="373"/>
      <c r="T167" s="373"/>
    </row>
    <row r="168" spans="1:20" x14ac:dyDescent="0.25">
      <c r="A168" s="322"/>
      <c r="B168" s="245"/>
      <c r="C168" s="272"/>
      <c r="D168" s="272"/>
      <c r="E168" s="22" t="s">
        <v>178</v>
      </c>
      <c r="F168" s="325"/>
      <c r="G168" s="232" t="s">
        <v>224</v>
      </c>
      <c r="H168" s="233"/>
      <c r="I168" s="155"/>
      <c r="J168" s="156"/>
      <c r="K168" s="156"/>
      <c r="L168" s="156"/>
      <c r="M168" s="156"/>
      <c r="N168" s="156"/>
      <c r="O168" s="156"/>
      <c r="P168" s="157"/>
      <c r="Q168" s="394"/>
      <c r="R168" s="373"/>
      <c r="S168" s="373"/>
      <c r="T168" s="373"/>
    </row>
    <row r="169" spans="1:20" x14ac:dyDescent="0.25">
      <c r="A169" s="322"/>
      <c r="B169" s="245"/>
      <c r="C169" s="272"/>
      <c r="D169" s="272"/>
      <c r="E169" s="22" t="s">
        <v>179</v>
      </c>
      <c r="F169" s="325"/>
      <c r="G169" s="232" t="s">
        <v>224</v>
      </c>
      <c r="H169" s="233"/>
      <c r="I169" s="155"/>
      <c r="J169" s="156"/>
      <c r="K169" s="156"/>
      <c r="L169" s="156"/>
      <c r="M169" s="156"/>
      <c r="N169" s="156"/>
      <c r="O169" s="156"/>
      <c r="P169" s="157"/>
      <c r="Q169" s="394"/>
      <c r="R169" s="373"/>
      <c r="S169" s="373"/>
      <c r="T169" s="373"/>
    </row>
    <row r="170" spans="1:20" x14ac:dyDescent="0.25">
      <c r="A170" s="322"/>
      <c r="B170" s="245"/>
      <c r="C170" s="272"/>
      <c r="D170" s="272"/>
      <c r="E170" s="22" t="s">
        <v>180</v>
      </c>
      <c r="F170" s="298"/>
      <c r="G170" s="232" t="s">
        <v>224</v>
      </c>
      <c r="H170" s="233"/>
      <c r="I170" s="155"/>
      <c r="J170" s="156"/>
      <c r="K170" s="156"/>
      <c r="L170" s="156"/>
      <c r="M170" s="156"/>
      <c r="N170" s="156"/>
      <c r="O170" s="156"/>
      <c r="P170" s="157"/>
      <c r="Q170" s="394"/>
      <c r="R170" s="373"/>
      <c r="S170" s="373"/>
      <c r="T170" s="373"/>
    </row>
    <row r="171" spans="1:20" x14ac:dyDescent="0.25">
      <c r="A171" s="322"/>
      <c r="B171" s="245"/>
      <c r="C171" s="272"/>
      <c r="D171" s="272"/>
      <c r="E171" s="22" t="s">
        <v>71</v>
      </c>
      <c r="F171" s="297" t="s">
        <v>152</v>
      </c>
      <c r="G171" s="232">
        <v>11</v>
      </c>
      <c r="H171" s="233"/>
      <c r="I171" s="155"/>
      <c r="J171" s="156"/>
      <c r="K171" s="156"/>
      <c r="L171" s="156"/>
      <c r="M171" s="156"/>
      <c r="N171" s="156"/>
      <c r="O171" s="156"/>
      <c r="P171" s="157"/>
      <c r="Q171" s="394"/>
      <c r="R171" s="373"/>
      <c r="S171" s="373"/>
      <c r="T171" s="373"/>
    </row>
    <row r="172" spans="1:20" x14ac:dyDescent="0.25">
      <c r="A172" s="322"/>
      <c r="B172" s="245"/>
      <c r="C172" s="272"/>
      <c r="D172" s="272"/>
      <c r="E172" s="22" t="s">
        <v>173</v>
      </c>
      <c r="F172" s="325"/>
      <c r="G172" s="232">
        <v>4</v>
      </c>
      <c r="H172" s="233"/>
      <c r="I172" s="155"/>
      <c r="J172" s="156"/>
      <c r="K172" s="156"/>
      <c r="L172" s="156"/>
      <c r="M172" s="156"/>
      <c r="N172" s="156"/>
      <c r="O172" s="156"/>
      <c r="P172" s="157"/>
      <c r="Q172" s="394"/>
      <c r="R172" s="373"/>
      <c r="S172" s="373"/>
      <c r="T172" s="373"/>
    </row>
    <row r="173" spans="1:20" x14ac:dyDescent="0.25">
      <c r="A173" s="322"/>
      <c r="B173" s="245"/>
      <c r="C173" s="272"/>
      <c r="D173" s="272"/>
      <c r="E173" s="22" t="s">
        <v>178</v>
      </c>
      <c r="F173" s="325"/>
      <c r="G173" s="236">
        <f>+G172/G171*100</f>
        <v>36.363636363636367</v>
      </c>
      <c r="H173" s="237"/>
      <c r="I173" s="155"/>
      <c r="J173" s="156"/>
      <c r="K173" s="156"/>
      <c r="L173" s="156"/>
      <c r="M173" s="156"/>
      <c r="N173" s="156"/>
      <c r="O173" s="156"/>
      <c r="P173" s="157"/>
      <c r="Q173" s="394"/>
      <c r="R173" s="373"/>
      <c r="S173" s="373"/>
      <c r="T173" s="373"/>
    </row>
    <row r="174" spans="1:20" x14ac:dyDescent="0.25">
      <c r="A174" s="322"/>
      <c r="B174" s="245"/>
      <c r="C174" s="272"/>
      <c r="D174" s="272"/>
      <c r="E174" s="22" t="s">
        <v>179</v>
      </c>
      <c r="F174" s="325"/>
      <c r="G174" s="232" t="s">
        <v>224</v>
      </c>
      <c r="H174" s="233"/>
      <c r="I174" s="155"/>
      <c r="J174" s="156"/>
      <c r="K174" s="156"/>
      <c r="L174" s="156"/>
      <c r="M174" s="156"/>
      <c r="N174" s="156"/>
      <c r="O174" s="156"/>
      <c r="P174" s="157"/>
      <c r="Q174" s="394"/>
      <c r="R174" s="373"/>
      <c r="S174" s="373"/>
      <c r="T174" s="373"/>
    </row>
    <row r="175" spans="1:20" x14ac:dyDescent="0.25">
      <c r="A175" s="322"/>
      <c r="B175" s="271"/>
      <c r="C175" s="273"/>
      <c r="D175" s="273"/>
      <c r="E175" s="22" t="s">
        <v>180</v>
      </c>
      <c r="F175" s="298"/>
      <c r="G175" s="232" t="s">
        <v>224</v>
      </c>
      <c r="H175" s="233"/>
      <c r="I175" s="155"/>
      <c r="J175" s="156"/>
      <c r="K175" s="156"/>
      <c r="L175" s="156"/>
      <c r="M175" s="156"/>
      <c r="N175" s="156"/>
      <c r="O175" s="156"/>
      <c r="P175" s="157"/>
      <c r="Q175" s="394"/>
      <c r="R175" s="378"/>
      <c r="S175" s="378"/>
      <c r="T175" s="378"/>
    </row>
    <row r="176" spans="1:20" x14ac:dyDescent="0.25">
      <c r="A176" s="322"/>
      <c r="B176" s="244" t="s">
        <v>182</v>
      </c>
      <c r="C176" s="276" t="s">
        <v>183</v>
      </c>
      <c r="D176" s="30" t="s">
        <v>184</v>
      </c>
      <c r="E176" s="22" t="s">
        <v>185</v>
      </c>
      <c r="F176" s="24" t="s">
        <v>171</v>
      </c>
      <c r="G176" s="178">
        <v>0</v>
      </c>
      <c r="H176" s="179"/>
      <c r="I176" s="155"/>
      <c r="J176" s="156"/>
      <c r="K176" s="156"/>
      <c r="L176" s="156"/>
      <c r="M176" s="156"/>
      <c r="N176" s="156"/>
      <c r="O176" s="156"/>
      <c r="P176" s="157"/>
      <c r="Q176" s="394"/>
      <c r="R176" s="372" t="s">
        <v>302</v>
      </c>
      <c r="S176" s="372" t="s">
        <v>303</v>
      </c>
      <c r="T176" s="372" t="s">
        <v>341</v>
      </c>
    </row>
    <row r="177" spans="1:21" x14ac:dyDescent="0.25">
      <c r="A177" s="322"/>
      <c r="B177" s="245"/>
      <c r="C177" s="272"/>
      <c r="D177" s="30" t="s">
        <v>184</v>
      </c>
      <c r="E177" s="22" t="s">
        <v>186</v>
      </c>
      <c r="F177" s="24" t="s">
        <v>171</v>
      </c>
      <c r="G177" s="178">
        <v>0</v>
      </c>
      <c r="H177" s="179"/>
      <c r="I177" s="155"/>
      <c r="J177" s="156"/>
      <c r="K177" s="156"/>
      <c r="L177" s="156"/>
      <c r="M177" s="156"/>
      <c r="N177" s="156"/>
      <c r="O177" s="156"/>
      <c r="P177" s="157"/>
      <c r="Q177" s="394"/>
      <c r="R177" s="373"/>
      <c r="S177" s="373"/>
      <c r="T177" s="373"/>
    </row>
    <row r="178" spans="1:21" x14ac:dyDescent="0.25">
      <c r="A178" s="322"/>
      <c r="B178" s="245"/>
      <c r="C178" s="272"/>
      <c r="D178" s="276" t="s">
        <v>187</v>
      </c>
      <c r="E178" s="22" t="s">
        <v>188</v>
      </c>
      <c r="F178" s="24" t="s">
        <v>171</v>
      </c>
      <c r="G178" s="178">
        <v>2.8</v>
      </c>
      <c r="H178" s="179"/>
      <c r="I178" s="155"/>
      <c r="J178" s="156"/>
      <c r="K178" s="156"/>
      <c r="L178" s="156"/>
      <c r="M178" s="156"/>
      <c r="N178" s="156"/>
      <c r="O178" s="156"/>
      <c r="P178" s="157"/>
      <c r="Q178" s="394"/>
      <c r="R178" s="373"/>
      <c r="S178" s="373"/>
      <c r="T178" s="373"/>
    </row>
    <row r="179" spans="1:21" x14ac:dyDescent="0.25">
      <c r="A179" s="322"/>
      <c r="B179" s="245"/>
      <c r="C179" s="272"/>
      <c r="D179" s="273"/>
      <c r="E179" s="22" t="s">
        <v>189</v>
      </c>
      <c r="F179" s="24" t="s">
        <v>171</v>
      </c>
      <c r="G179" s="178">
        <v>0</v>
      </c>
      <c r="H179" s="179"/>
      <c r="I179" s="155"/>
      <c r="J179" s="156"/>
      <c r="K179" s="156"/>
      <c r="L179" s="156"/>
      <c r="M179" s="156"/>
      <c r="N179" s="156"/>
      <c r="O179" s="156"/>
      <c r="P179" s="157"/>
      <c r="Q179" s="394"/>
      <c r="R179" s="373"/>
      <c r="S179" s="373"/>
      <c r="T179" s="373"/>
    </row>
    <row r="180" spans="1:21" ht="15.75" thickBot="1" x14ac:dyDescent="0.3">
      <c r="A180" s="323"/>
      <c r="B180" s="246"/>
      <c r="C180" s="324"/>
      <c r="D180" s="77" t="s">
        <v>190</v>
      </c>
      <c r="E180" s="81" t="s">
        <v>191</v>
      </c>
      <c r="F180" s="43" t="s">
        <v>171</v>
      </c>
      <c r="G180" s="242">
        <v>0</v>
      </c>
      <c r="H180" s="243"/>
      <c r="I180" s="158"/>
      <c r="J180" s="159"/>
      <c r="K180" s="159"/>
      <c r="L180" s="159"/>
      <c r="M180" s="159"/>
      <c r="N180" s="159"/>
      <c r="O180" s="159"/>
      <c r="P180" s="160"/>
      <c r="Q180" s="395"/>
      <c r="R180" s="375"/>
      <c r="S180" s="375"/>
      <c r="T180" s="375"/>
    </row>
    <row r="181" spans="1:21" x14ac:dyDescent="0.25">
      <c r="A181" s="185" t="s">
        <v>193</v>
      </c>
      <c r="B181" s="332" t="s">
        <v>194</v>
      </c>
      <c r="C181" s="275" t="s">
        <v>195</v>
      </c>
      <c r="D181" s="275" t="s">
        <v>190</v>
      </c>
      <c r="E181" s="256" t="s">
        <v>196</v>
      </c>
      <c r="F181" s="36" t="s">
        <v>197</v>
      </c>
      <c r="G181" s="176">
        <v>6</v>
      </c>
      <c r="H181" s="177"/>
      <c r="I181" s="161" t="s">
        <v>15</v>
      </c>
      <c r="J181" s="162"/>
      <c r="K181" s="162"/>
      <c r="L181" s="162"/>
      <c r="M181" s="162"/>
      <c r="N181" s="162"/>
      <c r="O181" s="162"/>
      <c r="P181" s="163"/>
      <c r="Q181" s="396" t="s">
        <v>306</v>
      </c>
      <c r="R181" s="373" t="s">
        <v>307</v>
      </c>
      <c r="S181" s="373" t="s">
        <v>308</v>
      </c>
      <c r="T181" s="373" t="s">
        <v>309</v>
      </c>
    </row>
    <row r="182" spans="1:21" x14ac:dyDescent="0.25">
      <c r="A182" s="186"/>
      <c r="B182" s="333"/>
      <c r="C182" s="272"/>
      <c r="D182" s="272"/>
      <c r="E182" s="257"/>
      <c r="F182" s="24" t="s">
        <v>149</v>
      </c>
      <c r="G182" s="232">
        <v>2</v>
      </c>
      <c r="H182" s="233"/>
      <c r="I182" s="164"/>
      <c r="J182" s="165"/>
      <c r="K182" s="165"/>
      <c r="L182" s="165"/>
      <c r="M182" s="165"/>
      <c r="N182" s="165"/>
      <c r="O182" s="165"/>
      <c r="P182" s="166"/>
      <c r="Q182" s="396"/>
      <c r="R182" s="373"/>
      <c r="S182" s="373"/>
      <c r="T182" s="373"/>
    </row>
    <row r="183" spans="1:21" x14ac:dyDescent="0.25">
      <c r="A183" s="186"/>
      <c r="B183" s="333"/>
      <c r="C183" s="272"/>
      <c r="D183" s="272"/>
      <c r="E183" s="257"/>
      <c r="F183" s="24" t="s">
        <v>198</v>
      </c>
      <c r="G183" s="232">
        <v>4</v>
      </c>
      <c r="H183" s="233"/>
      <c r="I183" s="164"/>
      <c r="J183" s="165"/>
      <c r="K183" s="165"/>
      <c r="L183" s="165"/>
      <c r="M183" s="165"/>
      <c r="N183" s="165"/>
      <c r="O183" s="165"/>
      <c r="P183" s="166"/>
      <c r="Q183" s="396"/>
      <c r="R183" s="373"/>
      <c r="S183" s="373"/>
      <c r="T183" s="373"/>
    </row>
    <row r="184" spans="1:21" x14ac:dyDescent="0.25">
      <c r="A184" s="186"/>
      <c r="B184" s="333"/>
      <c r="C184" s="272"/>
      <c r="D184" s="272"/>
      <c r="E184" s="257"/>
      <c r="F184" s="24" t="s">
        <v>199</v>
      </c>
      <c r="G184" s="232">
        <v>4.25</v>
      </c>
      <c r="H184" s="233"/>
      <c r="I184" s="164"/>
      <c r="J184" s="165"/>
      <c r="K184" s="165"/>
      <c r="L184" s="165"/>
      <c r="M184" s="165"/>
      <c r="N184" s="165"/>
      <c r="O184" s="165"/>
      <c r="P184" s="166"/>
      <c r="Q184" s="396"/>
      <c r="R184" s="373"/>
      <c r="S184" s="373"/>
      <c r="T184" s="373"/>
    </row>
    <row r="185" spans="1:21" ht="30" x14ac:dyDescent="0.25">
      <c r="A185" s="186"/>
      <c r="B185" s="333"/>
      <c r="C185" s="272"/>
      <c r="D185" s="273"/>
      <c r="E185" s="258"/>
      <c r="F185" s="22" t="s">
        <v>200</v>
      </c>
      <c r="G185" s="232" t="s">
        <v>224</v>
      </c>
      <c r="H185" s="233"/>
      <c r="I185" s="164"/>
      <c r="J185" s="165"/>
      <c r="K185" s="165"/>
      <c r="L185" s="165"/>
      <c r="M185" s="165"/>
      <c r="N185" s="165"/>
      <c r="O185" s="165"/>
      <c r="P185" s="166"/>
      <c r="Q185" s="396"/>
      <c r="R185" s="373"/>
      <c r="S185" s="373"/>
      <c r="T185" s="373"/>
    </row>
    <row r="186" spans="1:21" ht="30" x14ac:dyDescent="0.25">
      <c r="A186" s="186"/>
      <c r="B186" s="333"/>
      <c r="C186" s="273"/>
      <c r="D186" s="23" t="s">
        <v>20</v>
      </c>
      <c r="E186" s="22" t="s">
        <v>201</v>
      </c>
      <c r="F186" s="79" t="s">
        <v>200</v>
      </c>
      <c r="G186" s="232" t="s">
        <v>224</v>
      </c>
      <c r="H186" s="233"/>
      <c r="I186" s="164"/>
      <c r="J186" s="165"/>
      <c r="K186" s="165"/>
      <c r="L186" s="165"/>
      <c r="M186" s="165"/>
      <c r="N186" s="165"/>
      <c r="O186" s="165"/>
      <c r="P186" s="166"/>
      <c r="Q186" s="397"/>
      <c r="R186" s="378"/>
      <c r="S186" s="378"/>
      <c r="T186" s="378"/>
    </row>
    <row r="187" spans="1:21" x14ac:dyDescent="0.25">
      <c r="A187" s="186"/>
      <c r="B187" s="334"/>
      <c r="C187" s="23" t="s">
        <v>202</v>
      </c>
      <c r="D187" s="23" t="s">
        <v>203</v>
      </c>
      <c r="E187" s="83" t="s">
        <v>204</v>
      </c>
      <c r="F187" s="170" t="s">
        <v>310</v>
      </c>
      <c r="G187" s="171"/>
      <c r="H187" s="172"/>
      <c r="I187" s="164"/>
      <c r="J187" s="165"/>
      <c r="K187" s="165"/>
      <c r="L187" s="165"/>
      <c r="M187" s="165"/>
      <c r="N187" s="165"/>
      <c r="O187" s="165"/>
      <c r="P187" s="166"/>
      <c r="Q187" s="152" t="s">
        <v>15</v>
      </c>
      <c r="R187" s="153"/>
      <c r="S187" s="153"/>
      <c r="T187" s="154"/>
    </row>
    <row r="188" spans="1:21" s="35" customFormat="1" ht="30" x14ac:dyDescent="0.25">
      <c r="A188" s="187"/>
      <c r="B188" s="85" t="s">
        <v>205</v>
      </c>
      <c r="C188" s="33" t="s">
        <v>206</v>
      </c>
      <c r="D188" s="33" t="s">
        <v>207</v>
      </c>
      <c r="E188" s="84" t="s">
        <v>208</v>
      </c>
      <c r="F188" s="170" t="s">
        <v>311</v>
      </c>
      <c r="G188" s="171"/>
      <c r="H188" s="172"/>
      <c r="I188" s="167"/>
      <c r="J188" s="168"/>
      <c r="K188" s="168"/>
      <c r="L188" s="168"/>
      <c r="M188" s="168"/>
      <c r="N188" s="168"/>
      <c r="O188" s="168"/>
      <c r="P188" s="169"/>
      <c r="Q188" s="335"/>
      <c r="R188" s="336"/>
      <c r="S188" s="336"/>
      <c r="T188" s="337"/>
      <c r="U188" s="34"/>
    </row>
    <row r="189" spans="1:21" s="7" customFormat="1" x14ac:dyDescent="0.25">
      <c r="A189" s="56"/>
      <c r="B189" s="57"/>
      <c r="C189" s="58"/>
      <c r="D189" s="58"/>
      <c r="E189" s="59"/>
      <c r="F189" s="60"/>
      <c r="G189" s="61"/>
      <c r="H189" s="61"/>
      <c r="I189" s="61"/>
      <c r="J189" s="61"/>
      <c r="K189" s="61"/>
      <c r="L189" s="61"/>
      <c r="M189" s="61"/>
      <c r="N189" s="61"/>
      <c r="O189" s="139"/>
      <c r="P189" s="139"/>
      <c r="Q189" s="6"/>
      <c r="T189" s="31"/>
      <c r="U189" s="6"/>
    </row>
    <row r="190" spans="1:21" s="7" customFormat="1" x14ac:dyDescent="0.25">
      <c r="A190" s="338" t="s">
        <v>312</v>
      </c>
      <c r="B190" s="339"/>
      <c r="C190" s="339"/>
      <c r="D190" s="339"/>
      <c r="E190" s="339"/>
      <c r="F190" s="339"/>
      <c r="G190" s="339"/>
      <c r="H190" s="339"/>
      <c r="I190" s="339"/>
      <c r="J190" s="339"/>
      <c r="K190" s="339"/>
      <c r="L190" s="339"/>
      <c r="M190" s="339"/>
      <c r="N190" s="339"/>
      <c r="O190" s="340"/>
      <c r="P190" s="6"/>
      <c r="Q190" s="6"/>
      <c r="T190" s="31"/>
      <c r="U190" s="6"/>
    </row>
    <row r="191" spans="1:21" s="7" customFormat="1" x14ac:dyDescent="0.25">
      <c r="A191" s="352" t="s">
        <v>315</v>
      </c>
      <c r="B191" s="353"/>
      <c r="C191" s="353"/>
      <c r="D191" s="353"/>
      <c r="E191" s="353"/>
      <c r="F191" s="353"/>
      <c r="G191" s="353"/>
      <c r="H191" s="353"/>
      <c r="I191" s="353"/>
      <c r="J191" s="353"/>
      <c r="K191" s="353"/>
      <c r="L191" s="353"/>
      <c r="M191" s="353"/>
      <c r="N191" s="353"/>
      <c r="O191" s="353"/>
      <c r="P191" s="6"/>
      <c r="Q191" s="6"/>
      <c r="T191" s="31"/>
      <c r="U191" s="6"/>
    </row>
    <row r="192" spans="1:21" s="7" customFormat="1" ht="34.5" customHeight="1" x14ac:dyDescent="0.25">
      <c r="A192" s="125" t="s">
        <v>2</v>
      </c>
      <c r="B192" s="126" t="s">
        <v>3</v>
      </c>
      <c r="C192" s="127" t="s">
        <v>4</v>
      </c>
      <c r="D192" s="341" t="s">
        <v>313</v>
      </c>
      <c r="E192" s="342"/>
      <c r="F192" s="343"/>
      <c r="G192" s="341" t="s">
        <v>314</v>
      </c>
      <c r="H192" s="342"/>
      <c r="I192" s="342"/>
      <c r="J192" s="342"/>
      <c r="K192" s="342"/>
      <c r="L192" s="342"/>
      <c r="M192" s="342"/>
      <c r="N192" s="342"/>
      <c r="O192" s="343"/>
      <c r="P192" s="6"/>
      <c r="Q192" s="6"/>
      <c r="T192" s="31"/>
      <c r="U192" s="6"/>
    </row>
    <row r="193" spans="1:21" s="13" customFormat="1" ht="30" x14ac:dyDescent="0.25">
      <c r="A193" s="180" t="s">
        <v>10</v>
      </c>
      <c r="B193" s="183" t="s">
        <v>11</v>
      </c>
      <c r="C193" s="62" t="s">
        <v>250</v>
      </c>
      <c r="D193" s="366" t="s">
        <v>323</v>
      </c>
      <c r="E193" s="367"/>
      <c r="F193" s="368"/>
      <c r="G193" s="366" t="s">
        <v>245</v>
      </c>
      <c r="H193" s="367"/>
      <c r="I193" s="367"/>
      <c r="J193" s="367"/>
      <c r="K193" s="367"/>
      <c r="L193" s="367"/>
      <c r="M193" s="367"/>
      <c r="N193" s="367"/>
      <c r="O193" s="368"/>
      <c r="P193" s="55"/>
      <c r="Q193" s="55"/>
      <c r="T193" s="54"/>
      <c r="U193" s="55"/>
    </row>
    <row r="194" spans="1:21" s="7" customFormat="1" ht="30" x14ac:dyDescent="0.25">
      <c r="A194" s="181"/>
      <c r="B194" s="188"/>
      <c r="C194" s="62" t="s">
        <v>238</v>
      </c>
      <c r="D194" s="366" t="s">
        <v>242</v>
      </c>
      <c r="E194" s="367"/>
      <c r="F194" s="368"/>
      <c r="G194" s="366" t="s">
        <v>246</v>
      </c>
      <c r="H194" s="367"/>
      <c r="I194" s="367"/>
      <c r="J194" s="367"/>
      <c r="K194" s="367"/>
      <c r="L194" s="367"/>
      <c r="M194" s="367"/>
      <c r="N194" s="367"/>
      <c r="O194" s="368"/>
      <c r="P194" s="6"/>
      <c r="Q194" s="6"/>
      <c r="T194" s="31"/>
      <c r="U194" s="6"/>
    </row>
    <row r="195" spans="1:21" s="7" customFormat="1" ht="30" x14ac:dyDescent="0.25">
      <c r="A195" s="181"/>
      <c r="B195" s="188"/>
      <c r="C195" s="62" t="s">
        <v>251</v>
      </c>
      <c r="D195" s="366" t="s">
        <v>243</v>
      </c>
      <c r="E195" s="367"/>
      <c r="F195" s="368"/>
      <c r="G195" s="366" t="s">
        <v>247</v>
      </c>
      <c r="H195" s="367"/>
      <c r="I195" s="367"/>
      <c r="J195" s="367"/>
      <c r="K195" s="367"/>
      <c r="L195" s="367"/>
      <c r="M195" s="367"/>
      <c r="N195" s="367"/>
      <c r="O195" s="368"/>
      <c r="P195" s="6"/>
      <c r="Q195" s="6"/>
      <c r="T195" s="31"/>
      <c r="U195" s="6"/>
    </row>
    <row r="196" spans="1:21" s="7" customFormat="1" ht="15" customHeight="1" x14ac:dyDescent="0.25">
      <c r="A196" s="181"/>
      <c r="B196" s="184"/>
      <c r="C196" s="62" t="s">
        <v>53</v>
      </c>
      <c r="D196" s="366" t="s">
        <v>57</v>
      </c>
      <c r="E196" s="367"/>
      <c r="F196" s="368"/>
      <c r="G196" s="366" t="s">
        <v>317</v>
      </c>
      <c r="H196" s="367"/>
      <c r="I196" s="367"/>
      <c r="J196" s="367"/>
      <c r="K196" s="367"/>
      <c r="L196" s="367"/>
      <c r="M196" s="367"/>
      <c r="N196" s="367"/>
      <c r="O196" s="368"/>
      <c r="P196" s="6"/>
      <c r="Q196" s="6"/>
      <c r="T196" s="31"/>
      <c r="U196" s="6"/>
    </row>
    <row r="197" spans="1:21" s="7" customFormat="1" ht="30" x14ac:dyDescent="0.25">
      <c r="A197" s="181"/>
      <c r="B197" s="53" t="s">
        <v>58</v>
      </c>
      <c r="C197" s="62" t="s">
        <v>318</v>
      </c>
      <c r="D197" s="366" t="s">
        <v>319</v>
      </c>
      <c r="E197" s="367"/>
      <c r="F197" s="368"/>
      <c r="G197" s="369" t="s">
        <v>324</v>
      </c>
      <c r="H197" s="370"/>
      <c r="I197" s="370"/>
      <c r="J197" s="370"/>
      <c r="K197" s="370"/>
      <c r="L197" s="370"/>
      <c r="M197" s="370"/>
      <c r="N197" s="370"/>
      <c r="O197" s="371"/>
      <c r="P197" s="6"/>
      <c r="Q197" s="6"/>
      <c r="T197" s="31"/>
      <c r="U197" s="6"/>
    </row>
    <row r="198" spans="1:21" s="7" customFormat="1" ht="30" x14ac:dyDescent="0.25">
      <c r="A198" s="181"/>
      <c r="B198" s="183" t="s">
        <v>82</v>
      </c>
      <c r="C198" s="62" t="s">
        <v>241</v>
      </c>
      <c r="D198" s="366" t="s">
        <v>322</v>
      </c>
      <c r="E198" s="367"/>
      <c r="F198" s="368"/>
      <c r="G198" s="366" t="s">
        <v>248</v>
      </c>
      <c r="H198" s="367"/>
      <c r="I198" s="367"/>
      <c r="J198" s="367"/>
      <c r="K198" s="367"/>
      <c r="L198" s="367"/>
      <c r="M198" s="367"/>
      <c r="N198" s="367"/>
      <c r="O198" s="368"/>
      <c r="P198" s="6"/>
      <c r="Q198" s="6"/>
      <c r="T198" s="31"/>
      <c r="U198" s="6"/>
    </row>
    <row r="199" spans="1:21" s="7" customFormat="1" x14ac:dyDescent="0.25">
      <c r="A199" s="182"/>
      <c r="B199" s="184"/>
      <c r="C199" s="62" t="s">
        <v>92</v>
      </c>
      <c r="D199" s="366" t="s">
        <v>244</v>
      </c>
      <c r="E199" s="367"/>
      <c r="F199" s="368"/>
      <c r="G199" s="366" t="s">
        <v>249</v>
      </c>
      <c r="H199" s="367"/>
      <c r="I199" s="367"/>
      <c r="J199" s="367"/>
      <c r="K199" s="367"/>
      <c r="L199" s="367"/>
      <c r="M199" s="367"/>
      <c r="N199" s="367"/>
      <c r="O199" s="368"/>
      <c r="P199" s="6"/>
      <c r="Q199" s="6"/>
      <c r="T199" s="31"/>
      <c r="U199" s="6"/>
    </row>
    <row r="200" spans="1:21" s="7" customFormat="1" ht="30" x14ac:dyDescent="0.25">
      <c r="A200" s="173" t="s">
        <v>141</v>
      </c>
      <c r="B200" s="62" t="s">
        <v>240</v>
      </c>
      <c r="C200" s="62" t="s">
        <v>192</v>
      </c>
      <c r="D200" s="366" t="s">
        <v>320</v>
      </c>
      <c r="E200" s="367"/>
      <c r="F200" s="368"/>
      <c r="G200" s="366" t="s">
        <v>325</v>
      </c>
      <c r="H200" s="367"/>
      <c r="I200" s="367"/>
      <c r="J200" s="367"/>
      <c r="K200" s="367"/>
      <c r="L200" s="367"/>
      <c r="M200" s="367"/>
      <c r="N200" s="367"/>
      <c r="O200" s="368"/>
      <c r="P200" s="6"/>
      <c r="Q200" s="6"/>
      <c r="T200" s="31"/>
      <c r="U200" s="6"/>
    </row>
    <row r="201" spans="1:21" s="7" customFormat="1" x14ac:dyDescent="0.25">
      <c r="A201" s="174"/>
      <c r="B201" s="62" t="s">
        <v>142</v>
      </c>
      <c r="C201" s="62" t="s">
        <v>158</v>
      </c>
      <c r="D201" s="366" t="s">
        <v>321</v>
      </c>
      <c r="E201" s="367"/>
      <c r="F201" s="368"/>
      <c r="G201" s="366" t="s">
        <v>326</v>
      </c>
      <c r="H201" s="367"/>
      <c r="I201" s="367"/>
      <c r="J201" s="367"/>
      <c r="K201" s="367"/>
      <c r="L201" s="367"/>
      <c r="M201" s="367"/>
      <c r="N201" s="367"/>
      <c r="O201" s="368"/>
      <c r="P201" s="6"/>
      <c r="Q201" s="6"/>
      <c r="T201" s="31"/>
      <c r="U201" s="6"/>
    </row>
    <row r="202" spans="1:21" s="7" customFormat="1" ht="30" x14ac:dyDescent="0.25">
      <c r="A202" s="175"/>
      <c r="B202" s="62" t="s">
        <v>182</v>
      </c>
      <c r="C202" s="62" t="s">
        <v>304</v>
      </c>
      <c r="D202" s="366" t="s">
        <v>305</v>
      </c>
      <c r="E202" s="367"/>
      <c r="F202" s="368"/>
      <c r="G202" s="366" t="s">
        <v>316</v>
      </c>
      <c r="H202" s="367"/>
      <c r="I202" s="367"/>
      <c r="J202" s="367"/>
      <c r="K202" s="367"/>
      <c r="L202" s="367"/>
      <c r="M202" s="367"/>
      <c r="N202" s="367"/>
      <c r="O202" s="368"/>
      <c r="P202" s="6"/>
      <c r="Q202" s="6"/>
      <c r="T202" s="31"/>
      <c r="U202" s="6"/>
    </row>
    <row r="203" spans="1:21" s="7" customFormat="1" ht="30" x14ac:dyDescent="0.25">
      <c r="A203" s="173" t="s">
        <v>252</v>
      </c>
      <c r="B203" s="62" t="s">
        <v>239</v>
      </c>
      <c r="C203" s="62" t="s">
        <v>9</v>
      </c>
      <c r="D203" s="366" t="s">
        <v>9</v>
      </c>
      <c r="E203" s="367"/>
      <c r="F203" s="368"/>
      <c r="G203" s="366" t="s">
        <v>327</v>
      </c>
      <c r="H203" s="367"/>
      <c r="I203" s="367"/>
      <c r="J203" s="367"/>
      <c r="K203" s="367"/>
      <c r="L203" s="367"/>
      <c r="M203" s="367"/>
      <c r="N203" s="367"/>
      <c r="O203" s="368"/>
      <c r="P203" s="6"/>
      <c r="Q203" s="6"/>
      <c r="T203" s="31"/>
      <c r="U203" s="6"/>
    </row>
    <row r="204" spans="1:21" s="7" customFormat="1" ht="30" x14ac:dyDescent="0.25">
      <c r="A204" s="175"/>
      <c r="B204" s="62" t="s">
        <v>253</v>
      </c>
      <c r="C204" s="62" t="s">
        <v>254</v>
      </c>
      <c r="D204" s="366" t="s">
        <v>254</v>
      </c>
      <c r="E204" s="367"/>
      <c r="F204" s="368"/>
      <c r="G204" s="366" t="s">
        <v>255</v>
      </c>
      <c r="H204" s="367"/>
      <c r="I204" s="367"/>
      <c r="J204" s="367"/>
      <c r="K204" s="367"/>
      <c r="L204" s="367"/>
      <c r="M204" s="367"/>
      <c r="N204" s="367"/>
      <c r="O204" s="368"/>
      <c r="P204" s="6"/>
      <c r="Q204" s="6"/>
      <c r="T204" s="31"/>
      <c r="U204" s="6"/>
    </row>
    <row r="205" spans="1:21" s="7" customFormat="1" x14ac:dyDescent="0.25">
      <c r="A205" s="19"/>
      <c r="B205" s="18"/>
      <c r="C205" s="11"/>
      <c r="D205" s="11"/>
      <c r="E205" s="10"/>
      <c r="F205" s="12"/>
      <c r="G205" s="39"/>
      <c r="H205" s="39"/>
      <c r="I205" s="39"/>
      <c r="J205" s="39"/>
      <c r="K205" s="39"/>
      <c r="L205" s="39"/>
      <c r="M205" s="39"/>
      <c r="N205" s="39"/>
      <c r="O205" s="41"/>
      <c r="P205" s="6"/>
      <c r="Q205" s="6"/>
      <c r="T205" s="31"/>
      <c r="U205" s="6"/>
    </row>
    <row r="206" spans="1:21" x14ac:dyDescent="0.25">
      <c r="B206" s="14" t="s">
        <v>209</v>
      </c>
      <c r="P206" s="5"/>
    </row>
    <row r="207" spans="1:21" x14ac:dyDescent="0.25">
      <c r="B207" s="330" t="s">
        <v>336</v>
      </c>
      <c r="C207" s="331"/>
      <c r="D207" s="331"/>
      <c r="E207" s="331"/>
      <c r="F207" s="331"/>
      <c r="G207" s="331"/>
      <c r="H207" s="331"/>
      <c r="P207" s="5"/>
    </row>
    <row r="208" spans="1:21" x14ac:dyDescent="0.25">
      <c r="B208" s="330" t="s">
        <v>329</v>
      </c>
      <c r="C208" s="331"/>
      <c r="D208" s="331"/>
      <c r="E208" s="331"/>
      <c r="F208" s="331"/>
      <c r="G208" s="331"/>
      <c r="H208" s="331"/>
      <c r="P208" s="5"/>
    </row>
    <row r="209" spans="2:16" x14ac:dyDescent="0.25">
      <c r="B209" s="328" t="s">
        <v>335</v>
      </c>
      <c r="C209" s="329"/>
      <c r="D209" s="329"/>
      <c r="E209" s="329"/>
      <c r="F209" s="329"/>
      <c r="G209" s="329"/>
      <c r="H209" s="329"/>
      <c r="P209" s="5"/>
    </row>
    <row r="210" spans="2:16" x14ac:dyDescent="0.25">
      <c r="B210" s="328" t="s">
        <v>338</v>
      </c>
      <c r="C210" s="329"/>
      <c r="D210" s="329"/>
      <c r="E210" s="329"/>
      <c r="F210" s="329"/>
      <c r="G210" s="329"/>
      <c r="H210" s="329"/>
      <c r="P210" s="5"/>
    </row>
    <row r="211" spans="2:16" x14ac:dyDescent="0.25">
      <c r="B211" s="3"/>
      <c r="C211" s="17"/>
      <c r="D211" s="3"/>
      <c r="E211" s="3"/>
      <c r="F211" s="3"/>
      <c r="P211" s="5"/>
    </row>
    <row r="212" spans="2:16" x14ac:dyDescent="0.25">
      <c r="B212" s="3"/>
      <c r="C212" s="17"/>
      <c r="D212" s="3"/>
      <c r="E212" s="3"/>
      <c r="F212" s="3"/>
      <c r="P212" s="5"/>
    </row>
    <row r="213" spans="2:16" x14ac:dyDescent="0.25">
      <c r="B213" s="3"/>
      <c r="C213" s="17"/>
      <c r="D213" s="3"/>
      <c r="E213" s="3"/>
      <c r="F213" s="3"/>
      <c r="P213" s="5"/>
    </row>
    <row r="214" spans="2:16" x14ac:dyDescent="0.25">
      <c r="E214" s="3"/>
      <c r="F214" s="3"/>
      <c r="P214" s="5"/>
    </row>
    <row r="215" spans="2:16" x14ac:dyDescent="0.25">
      <c r="P215" s="5"/>
    </row>
    <row r="216" spans="2:16" x14ac:dyDescent="0.25">
      <c r="P216" s="5"/>
    </row>
    <row r="217" spans="2:16" x14ac:dyDescent="0.25">
      <c r="P217" s="5"/>
    </row>
    <row r="218" spans="2:16" x14ac:dyDescent="0.25">
      <c r="P218" s="5"/>
    </row>
    <row r="219" spans="2:16" x14ac:dyDescent="0.25">
      <c r="P219" s="5"/>
    </row>
    <row r="220" spans="2:16" x14ac:dyDescent="0.25">
      <c r="P220" s="5"/>
    </row>
    <row r="221" spans="2:16" x14ac:dyDescent="0.25">
      <c r="P221" s="5"/>
    </row>
    <row r="222" spans="2:16" x14ac:dyDescent="0.25">
      <c r="P222" s="5"/>
    </row>
    <row r="223" spans="2:16" x14ac:dyDescent="0.25">
      <c r="P223" s="5"/>
    </row>
    <row r="224" spans="2:16" x14ac:dyDescent="0.25">
      <c r="P224" s="5"/>
    </row>
    <row r="225" spans="16:16" x14ac:dyDescent="0.25">
      <c r="P225" s="5"/>
    </row>
    <row r="226" spans="16:16" x14ac:dyDescent="0.25">
      <c r="P226" s="5"/>
    </row>
    <row r="227" spans="16:16" x14ac:dyDescent="0.25">
      <c r="P227" s="5"/>
    </row>
    <row r="228" spans="16:16" x14ac:dyDescent="0.25">
      <c r="P228" s="5"/>
    </row>
    <row r="229" spans="16:16" x14ac:dyDescent="0.25">
      <c r="P229" s="5"/>
    </row>
    <row r="230" spans="16:16" x14ac:dyDescent="0.25">
      <c r="P230" s="5"/>
    </row>
    <row r="231" spans="16:16" x14ac:dyDescent="0.25">
      <c r="P231" s="5"/>
    </row>
    <row r="232" spans="16:16" x14ac:dyDescent="0.25">
      <c r="P232" s="5"/>
    </row>
    <row r="233" spans="16:16" x14ac:dyDescent="0.25">
      <c r="P233" s="5"/>
    </row>
    <row r="234" spans="16:16" x14ac:dyDescent="0.25">
      <c r="P234" s="5"/>
    </row>
    <row r="235" spans="16:16" x14ac:dyDescent="0.25">
      <c r="P235" s="5"/>
    </row>
    <row r="236" spans="16:16" x14ac:dyDescent="0.25">
      <c r="P236" s="5"/>
    </row>
    <row r="237" spans="16:16" x14ac:dyDescent="0.25">
      <c r="P237" s="5"/>
    </row>
    <row r="238" spans="16:16" x14ac:dyDescent="0.25">
      <c r="P238" s="5"/>
    </row>
    <row r="239" spans="16:16" x14ac:dyDescent="0.25">
      <c r="P239" s="5"/>
    </row>
    <row r="240" spans="16:16" x14ac:dyDescent="0.25">
      <c r="P240" s="5"/>
    </row>
    <row r="241" spans="16:16" x14ac:dyDescent="0.25">
      <c r="P241" s="5"/>
    </row>
    <row r="242" spans="16:16" x14ac:dyDescent="0.25">
      <c r="P242" s="5"/>
    </row>
    <row r="243" spans="16:16" x14ac:dyDescent="0.25">
      <c r="P243" s="5"/>
    </row>
    <row r="244" spans="16:16" x14ac:dyDescent="0.25">
      <c r="P244" s="5"/>
    </row>
    <row r="245" spans="16:16" x14ac:dyDescent="0.25">
      <c r="P245" s="5"/>
    </row>
    <row r="246" spans="16:16" x14ac:dyDescent="0.25">
      <c r="P246" s="5"/>
    </row>
    <row r="247" spans="16:16" x14ac:dyDescent="0.25">
      <c r="P247" s="5"/>
    </row>
    <row r="248" spans="16:16" x14ac:dyDescent="0.25">
      <c r="P248" s="5"/>
    </row>
    <row r="249" spans="16:16" x14ac:dyDescent="0.25">
      <c r="P249" s="5"/>
    </row>
    <row r="250" spans="16:16" x14ac:dyDescent="0.25">
      <c r="P250" s="5"/>
    </row>
    <row r="251" spans="16:16" x14ac:dyDescent="0.25">
      <c r="P251" s="5"/>
    </row>
    <row r="252" spans="16:16" x14ac:dyDescent="0.25">
      <c r="P252" s="5"/>
    </row>
    <row r="253" spans="16:16" x14ac:dyDescent="0.25">
      <c r="P253" s="5"/>
    </row>
    <row r="254" spans="16:16" x14ac:dyDescent="0.25">
      <c r="P254" s="5"/>
    </row>
    <row r="255" spans="16:16" x14ac:dyDescent="0.25">
      <c r="P255" s="5"/>
    </row>
    <row r="256" spans="16:16" x14ac:dyDescent="0.25">
      <c r="P256" s="5"/>
    </row>
    <row r="257" spans="16:16" x14ac:dyDescent="0.25">
      <c r="P257" s="5"/>
    </row>
    <row r="258" spans="16:16" x14ac:dyDescent="0.25">
      <c r="P258" s="5"/>
    </row>
    <row r="259" spans="16:16" x14ac:dyDescent="0.25">
      <c r="P259" s="5"/>
    </row>
    <row r="260" spans="16:16" x14ac:dyDescent="0.25">
      <c r="P260" s="5"/>
    </row>
    <row r="261" spans="16:16" x14ac:dyDescent="0.25">
      <c r="P261" s="5"/>
    </row>
    <row r="262" spans="16:16" x14ac:dyDescent="0.25">
      <c r="P262" s="5"/>
    </row>
    <row r="263" spans="16:16" x14ac:dyDescent="0.25">
      <c r="P263" s="5"/>
    </row>
    <row r="264" spans="16:16" x14ac:dyDescent="0.25">
      <c r="P264" s="5"/>
    </row>
    <row r="265" spans="16:16" x14ac:dyDescent="0.25">
      <c r="P265" s="5"/>
    </row>
    <row r="266" spans="16:16" x14ac:dyDescent="0.25">
      <c r="P266" s="5"/>
    </row>
    <row r="267" spans="16:16" x14ac:dyDescent="0.25">
      <c r="P267" s="5"/>
    </row>
    <row r="268" spans="16:16" x14ac:dyDescent="0.25">
      <c r="P268" s="5"/>
    </row>
    <row r="269" spans="16:16" x14ac:dyDescent="0.25">
      <c r="P269" s="5"/>
    </row>
    <row r="270" spans="16:16" x14ac:dyDescent="0.25">
      <c r="P270" s="5"/>
    </row>
    <row r="271" spans="16:16" x14ac:dyDescent="0.25">
      <c r="P271" s="5"/>
    </row>
    <row r="272" spans="16:16" x14ac:dyDescent="0.25">
      <c r="P272" s="5"/>
    </row>
    <row r="273" spans="16:16" x14ac:dyDescent="0.25">
      <c r="P273" s="5"/>
    </row>
    <row r="274" spans="16:16" x14ac:dyDescent="0.25">
      <c r="P274" s="5"/>
    </row>
    <row r="275" spans="16:16" x14ac:dyDescent="0.25">
      <c r="P275" s="5"/>
    </row>
    <row r="276" spans="16:16" x14ac:dyDescent="0.25">
      <c r="P276" s="5"/>
    </row>
    <row r="277" spans="16:16" x14ac:dyDescent="0.25">
      <c r="P277" s="5"/>
    </row>
    <row r="278" spans="16:16" x14ac:dyDescent="0.25">
      <c r="P278" s="5"/>
    </row>
    <row r="279" spans="16:16" x14ac:dyDescent="0.25">
      <c r="P279" s="5"/>
    </row>
    <row r="280" spans="16:16" x14ac:dyDescent="0.25">
      <c r="P280" s="5"/>
    </row>
    <row r="281" spans="16:16" x14ac:dyDescent="0.25">
      <c r="P281" s="5"/>
    </row>
    <row r="282" spans="16:16" x14ac:dyDescent="0.25">
      <c r="P282" s="5"/>
    </row>
    <row r="283" spans="16:16" x14ac:dyDescent="0.25">
      <c r="P283" s="5"/>
    </row>
    <row r="284" spans="16:16" x14ac:dyDescent="0.25">
      <c r="P284" s="5"/>
    </row>
    <row r="285" spans="16:16" x14ac:dyDescent="0.25">
      <c r="P285" s="5"/>
    </row>
    <row r="286" spans="16:16" x14ac:dyDescent="0.25">
      <c r="P286" s="5"/>
    </row>
    <row r="287" spans="16:16" x14ac:dyDescent="0.25">
      <c r="P287" s="5"/>
    </row>
    <row r="288" spans="16:16" x14ac:dyDescent="0.25">
      <c r="P288" s="5"/>
    </row>
    <row r="289" spans="16:16" x14ac:dyDescent="0.25">
      <c r="P289" s="5"/>
    </row>
    <row r="290" spans="16:16" x14ac:dyDescent="0.25">
      <c r="P290" s="5"/>
    </row>
    <row r="291" spans="16:16" x14ac:dyDescent="0.25">
      <c r="P291" s="5"/>
    </row>
    <row r="292" spans="16:16" x14ac:dyDescent="0.25">
      <c r="P292" s="5"/>
    </row>
    <row r="293" spans="16:16" x14ac:dyDescent="0.25">
      <c r="P293" s="5"/>
    </row>
    <row r="294" spans="16:16" x14ac:dyDescent="0.25">
      <c r="P294" s="5"/>
    </row>
    <row r="295" spans="16:16" x14ac:dyDescent="0.25">
      <c r="P295" s="5"/>
    </row>
    <row r="296" spans="16:16" x14ac:dyDescent="0.25">
      <c r="P296" s="5"/>
    </row>
    <row r="297" spans="16:16" x14ac:dyDescent="0.25">
      <c r="P297" s="5"/>
    </row>
  </sheetData>
  <mergeCells count="451">
    <mergeCell ref="A203:A204"/>
    <mergeCell ref="A191:O191"/>
    <mergeCell ref="B193:B196"/>
    <mergeCell ref="D196:F196"/>
    <mergeCell ref="G196:O196"/>
    <mergeCell ref="E108:E116"/>
    <mergeCell ref="A122:A124"/>
    <mergeCell ref="B122:B124"/>
    <mergeCell ref="F187:H187"/>
    <mergeCell ref="F188:H188"/>
    <mergeCell ref="G117:H117"/>
    <mergeCell ref="F122:F124"/>
    <mergeCell ref="G122:H122"/>
    <mergeCell ref="G131:H131"/>
    <mergeCell ref="G132:H132"/>
    <mergeCell ref="G133:H133"/>
    <mergeCell ref="G119:H119"/>
    <mergeCell ref="G118:H118"/>
    <mergeCell ref="C122:C124"/>
    <mergeCell ref="D122:D124"/>
    <mergeCell ref="E122:E124"/>
    <mergeCell ref="E117:E119"/>
    <mergeCell ref="C121:F121"/>
    <mergeCell ref="G112:H112"/>
    <mergeCell ref="Q187:T188"/>
    <mergeCell ref="A190:O190"/>
    <mergeCell ref="D192:F192"/>
    <mergeCell ref="G192:O192"/>
    <mergeCell ref="Q1:Q3"/>
    <mergeCell ref="R1:R3"/>
    <mergeCell ref="S1:S3"/>
    <mergeCell ref="T1:T3"/>
    <mergeCell ref="D203:F203"/>
    <mergeCell ref="C50:C54"/>
    <mergeCell ref="D193:F193"/>
    <mergeCell ref="D194:F194"/>
    <mergeCell ref="D195:F195"/>
    <mergeCell ref="E86:E88"/>
    <mergeCell ref="E89:E93"/>
    <mergeCell ref="D94:D103"/>
    <mergeCell ref="E94:E95"/>
    <mergeCell ref="E96:E98"/>
    <mergeCell ref="E99:E103"/>
    <mergeCell ref="C106:E106"/>
    <mergeCell ref="D181:D185"/>
    <mergeCell ref="E181:E185"/>
    <mergeCell ref="C105:E105"/>
    <mergeCell ref="C104:E104"/>
    <mergeCell ref="B210:H210"/>
    <mergeCell ref="B207:H207"/>
    <mergeCell ref="B208:H208"/>
    <mergeCell ref="G185:H185"/>
    <mergeCell ref="G184:H184"/>
    <mergeCell ref="G186:H186"/>
    <mergeCell ref="D178:D179"/>
    <mergeCell ref="D125:D130"/>
    <mergeCell ref="B209:H209"/>
    <mergeCell ref="B134:B175"/>
    <mergeCell ref="C134:C139"/>
    <mergeCell ref="D134:D139"/>
    <mergeCell ref="E135:E139"/>
    <mergeCell ref="C140:C145"/>
    <mergeCell ref="F161:F165"/>
    <mergeCell ref="F151:F155"/>
    <mergeCell ref="F166:F170"/>
    <mergeCell ref="F171:F175"/>
    <mergeCell ref="B181:B187"/>
    <mergeCell ref="C181:C186"/>
    <mergeCell ref="B125:B133"/>
    <mergeCell ref="C125:C133"/>
    <mergeCell ref="D131:D133"/>
    <mergeCell ref="F104:F105"/>
    <mergeCell ref="G182:H182"/>
    <mergeCell ref="G183:H183"/>
    <mergeCell ref="A125:A180"/>
    <mergeCell ref="B176:B180"/>
    <mergeCell ref="C176:C180"/>
    <mergeCell ref="D140:D145"/>
    <mergeCell ref="E141:E145"/>
    <mergeCell ref="C146:C175"/>
    <mergeCell ref="F156:F160"/>
    <mergeCell ref="D146:D150"/>
    <mergeCell ref="F146:F150"/>
    <mergeCell ref="D151:D175"/>
    <mergeCell ref="E126:E130"/>
    <mergeCell ref="E131:E133"/>
    <mergeCell ref="G140:H140"/>
    <mergeCell ref="G141:H141"/>
    <mergeCell ref="G170:H170"/>
    <mergeCell ref="G171:H171"/>
    <mergeCell ref="G172:H172"/>
    <mergeCell ref="G173:H173"/>
    <mergeCell ref="G174:H174"/>
    <mergeCell ref="G108:H108"/>
    <mergeCell ref="G123:H123"/>
    <mergeCell ref="C81:E81"/>
    <mergeCell ref="F81:F82"/>
    <mergeCell ref="C73:C79"/>
    <mergeCell ref="E75:E79"/>
    <mergeCell ref="D73:D74"/>
    <mergeCell ref="E73:E74"/>
    <mergeCell ref="C46:E46"/>
    <mergeCell ref="C72:E72"/>
    <mergeCell ref="G85:H85"/>
    <mergeCell ref="C82:E82"/>
    <mergeCell ref="C83:E83"/>
    <mergeCell ref="G57:H57"/>
    <mergeCell ref="G56:H56"/>
    <mergeCell ref="G53:H53"/>
    <mergeCell ref="G68:H68"/>
    <mergeCell ref="G67:H67"/>
    <mergeCell ref="G64:H64"/>
    <mergeCell ref="G66:H66"/>
    <mergeCell ref="G65:H65"/>
    <mergeCell ref="G49:H49"/>
    <mergeCell ref="G48:H48"/>
    <mergeCell ref="G47:H47"/>
    <mergeCell ref="G46:H46"/>
    <mergeCell ref="G77:H77"/>
    <mergeCell ref="B50:B72"/>
    <mergeCell ref="D50:D66"/>
    <mergeCell ref="C47:E47"/>
    <mergeCell ref="C62:C64"/>
    <mergeCell ref="C65:C68"/>
    <mergeCell ref="E65:F65"/>
    <mergeCell ref="E66:F66"/>
    <mergeCell ref="C48:E48"/>
    <mergeCell ref="D67:D68"/>
    <mergeCell ref="E67:F67"/>
    <mergeCell ref="E68:F68"/>
    <mergeCell ref="C69:C70"/>
    <mergeCell ref="E69:E70"/>
    <mergeCell ref="C55:C61"/>
    <mergeCell ref="F46:F47"/>
    <mergeCell ref="E55:E61"/>
    <mergeCell ref="C71:E71"/>
    <mergeCell ref="F71:F72"/>
    <mergeCell ref="E50:E54"/>
    <mergeCell ref="I1:O1"/>
    <mergeCell ref="F20:F21"/>
    <mergeCell ref="E8:E13"/>
    <mergeCell ref="D14:D19"/>
    <mergeCell ref="D8:D13"/>
    <mergeCell ref="C35:E35"/>
    <mergeCell ref="D30:D33"/>
    <mergeCell ref="E30:E33"/>
    <mergeCell ref="C34:E34"/>
    <mergeCell ref="F34:F35"/>
    <mergeCell ref="C4:C19"/>
    <mergeCell ref="D4:D7"/>
    <mergeCell ref="E4:E7"/>
    <mergeCell ref="C20:E20"/>
    <mergeCell ref="D26:D29"/>
    <mergeCell ref="E26:E29"/>
    <mergeCell ref="C21:E21"/>
    <mergeCell ref="C22:E22"/>
    <mergeCell ref="C23:C33"/>
    <mergeCell ref="D23:D25"/>
    <mergeCell ref="G33:H33"/>
    <mergeCell ref="G32:H32"/>
    <mergeCell ref="G22:H22"/>
    <mergeCell ref="G21:H21"/>
    <mergeCell ref="E37:E39"/>
    <mergeCell ref="C1:F1"/>
    <mergeCell ref="G1:H1"/>
    <mergeCell ref="C37:C45"/>
    <mergeCell ref="G35:H35"/>
    <mergeCell ref="G34:H34"/>
    <mergeCell ref="G45:H45"/>
    <mergeCell ref="G44:H44"/>
    <mergeCell ref="G43:H43"/>
    <mergeCell ref="G42:H42"/>
    <mergeCell ref="G41:H41"/>
    <mergeCell ref="G11:H11"/>
    <mergeCell ref="G10:H10"/>
    <mergeCell ref="G9:H9"/>
    <mergeCell ref="G8:H8"/>
    <mergeCell ref="G7:H7"/>
    <mergeCell ref="G6:H6"/>
    <mergeCell ref="G5:H5"/>
    <mergeCell ref="A2:A3"/>
    <mergeCell ref="B2:B3"/>
    <mergeCell ref="C2:C3"/>
    <mergeCell ref="D2:D3"/>
    <mergeCell ref="E2:E3"/>
    <mergeCell ref="F2:F3"/>
    <mergeCell ref="G2:H2"/>
    <mergeCell ref="A4:A120"/>
    <mergeCell ref="B73:B83"/>
    <mergeCell ref="B108:B120"/>
    <mergeCell ref="C108:C120"/>
    <mergeCell ref="D108:D120"/>
    <mergeCell ref="B84:B106"/>
    <mergeCell ref="C84:C103"/>
    <mergeCell ref="D84:D93"/>
    <mergeCell ref="E84:E85"/>
    <mergeCell ref="D75:D79"/>
    <mergeCell ref="D40:D42"/>
    <mergeCell ref="E40:E42"/>
    <mergeCell ref="D43:D45"/>
    <mergeCell ref="E43:E45"/>
    <mergeCell ref="C36:E36"/>
    <mergeCell ref="E14:E19"/>
    <mergeCell ref="D37:D39"/>
    <mergeCell ref="B4:B49"/>
    <mergeCell ref="G107:H107"/>
    <mergeCell ref="I121:O121"/>
    <mergeCell ref="G163:H163"/>
    <mergeCell ref="G164:H164"/>
    <mergeCell ref="G165:H165"/>
    <mergeCell ref="G100:H100"/>
    <mergeCell ref="G99:H99"/>
    <mergeCell ref="G98:H98"/>
    <mergeCell ref="G97:H97"/>
    <mergeCell ref="G104:H104"/>
    <mergeCell ref="G105:H105"/>
    <mergeCell ref="G103:H103"/>
    <mergeCell ref="G102:H102"/>
    <mergeCell ref="G101:H101"/>
    <mergeCell ref="G116:H116"/>
    <mergeCell ref="G115:H115"/>
    <mergeCell ref="G114:H114"/>
    <mergeCell ref="G113:H113"/>
    <mergeCell ref="G135:H135"/>
    <mergeCell ref="G111:H111"/>
    <mergeCell ref="G110:H110"/>
    <mergeCell ref="G109:H109"/>
    <mergeCell ref="E23:E25"/>
    <mergeCell ref="G175:H175"/>
    <mergeCell ref="G176:H176"/>
    <mergeCell ref="G71:H71"/>
    <mergeCell ref="G72:H72"/>
    <mergeCell ref="G70:H70"/>
    <mergeCell ref="G69:H69"/>
    <mergeCell ref="G134:H134"/>
    <mergeCell ref="G136:H136"/>
    <mergeCell ref="G137:H137"/>
    <mergeCell ref="G138:H138"/>
    <mergeCell ref="G139:H139"/>
    <mergeCell ref="G158:H158"/>
    <mergeCell ref="G159:H159"/>
    <mergeCell ref="G160:H160"/>
    <mergeCell ref="G155:H155"/>
    <mergeCell ref="G156:H156"/>
    <mergeCell ref="G157:H157"/>
    <mergeCell ref="G142:H142"/>
    <mergeCell ref="G143:H143"/>
    <mergeCell ref="G144:H144"/>
    <mergeCell ref="G145:H145"/>
    <mergeCell ref="G162:H162"/>
    <mergeCell ref="G166:H166"/>
    <mergeCell ref="G161:H161"/>
    <mergeCell ref="G167:H167"/>
    <mergeCell ref="G168:H168"/>
    <mergeCell ref="G169:H169"/>
    <mergeCell ref="G146:H146"/>
    <mergeCell ref="G147:H147"/>
    <mergeCell ref="G148:H148"/>
    <mergeCell ref="G120:H120"/>
    <mergeCell ref="G149:H149"/>
    <mergeCell ref="G150:H150"/>
    <mergeCell ref="G151:H151"/>
    <mergeCell ref="G152:H152"/>
    <mergeCell ref="G153:H153"/>
    <mergeCell ref="G154:H154"/>
    <mergeCell ref="G3:H3"/>
    <mergeCell ref="G121:H121"/>
    <mergeCell ref="G84:P84"/>
    <mergeCell ref="G94:P94"/>
    <mergeCell ref="G14:H14"/>
    <mergeCell ref="G31:H31"/>
    <mergeCell ref="G30:H30"/>
    <mergeCell ref="G29:H29"/>
    <mergeCell ref="G28:H28"/>
    <mergeCell ref="G27:H27"/>
    <mergeCell ref="G26:H26"/>
    <mergeCell ref="G25:H25"/>
    <mergeCell ref="G24:H24"/>
    <mergeCell ref="G23:H23"/>
    <mergeCell ref="G40:H40"/>
    <mergeCell ref="G39:H39"/>
    <mergeCell ref="G61:H61"/>
    <mergeCell ref="G60:H60"/>
    <mergeCell ref="G59:H59"/>
    <mergeCell ref="G58:H58"/>
    <mergeCell ref="G92:H92"/>
    <mergeCell ref="G76:H76"/>
    <mergeCell ref="G75:H75"/>
    <mergeCell ref="G74:H74"/>
    <mergeCell ref="G38:H38"/>
    <mergeCell ref="G37:H37"/>
    <mergeCell ref="G36:H36"/>
    <mergeCell ref="G13:H13"/>
    <mergeCell ref="G12:H12"/>
    <mergeCell ref="J37:J49"/>
    <mergeCell ref="K37:K49"/>
    <mergeCell ref="L37:L49"/>
    <mergeCell ref="K4:K22"/>
    <mergeCell ref="L4:L22"/>
    <mergeCell ref="G20:H20"/>
    <mergeCell ref="G19:H19"/>
    <mergeCell ref="G18:H18"/>
    <mergeCell ref="G17:H17"/>
    <mergeCell ref="G16:H16"/>
    <mergeCell ref="G15:H15"/>
    <mergeCell ref="G4:H4"/>
    <mergeCell ref="M37:M49"/>
    <mergeCell ref="N37:N49"/>
    <mergeCell ref="O37:O49"/>
    <mergeCell ref="D204:F204"/>
    <mergeCell ref="G193:O193"/>
    <mergeCell ref="G194:O194"/>
    <mergeCell ref="G195:O195"/>
    <mergeCell ref="G197:O197"/>
    <mergeCell ref="G198:O198"/>
    <mergeCell ref="G199:O199"/>
    <mergeCell ref="G200:O200"/>
    <mergeCell ref="G203:O203"/>
    <mergeCell ref="G204:O204"/>
    <mergeCell ref="G55:H55"/>
    <mergeCell ref="G54:H54"/>
    <mergeCell ref="G52:H52"/>
    <mergeCell ref="G51:H51"/>
    <mergeCell ref="G50:H50"/>
    <mergeCell ref="G63:H63"/>
    <mergeCell ref="G62:H62"/>
    <mergeCell ref="K50:K72"/>
    <mergeCell ref="L50:L72"/>
    <mergeCell ref="M50:M72"/>
    <mergeCell ref="N50:N72"/>
    <mergeCell ref="G93:H93"/>
    <mergeCell ref="G86:H86"/>
    <mergeCell ref="G87:H87"/>
    <mergeCell ref="G88:H88"/>
    <mergeCell ref="G89:H89"/>
    <mergeCell ref="G90:H90"/>
    <mergeCell ref="G91:H91"/>
    <mergeCell ref="O50:O72"/>
    <mergeCell ref="J73:J83"/>
    <mergeCell ref="K73:K83"/>
    <mergeCell ref="L73:L83"/>
    <mergeCell ref="M73:M83"/>
    <mergeCell ref="N73:N83"/>
    <mergeCell ref="O73:O83"/>
    <mergeCell ref="G73:H73"/>
    <mergeCell ref="G83:H83"/>
    <mergeCell ref="G82:H82"/>
    <mergeCell ref="G80:H80"/>
    <mergeCell ref="G81:H81"/>
    <mergeCell ref="G79:H79"/>
    <mergeCell ref="G78:H78"/>
    <mergeCell ref="G106:H106"/>
    <mergeCell ref="J95:J106"/>
    <mergeCell ref="K95:K106"/>
    <mergeCell ref="L95:L106"/>
    <mergeCell ref="M95:M106"/>
    <mergeCell ref="N95:N106"/>
    <mergeCell ref="O95:O106"/>
    <mergeCell ref="G96:H96"/>
    <mergeCell ref="G95:H95"/>
    <mergeCell ref="Q4:Q22"/>
    <mergeCell ref="R4:R22"/>
    <mergeCell ref="S4:S22"/>
    <mergeCell ref="T4:T22"/>
    <mergeCell ref="Q23:Q36"/>
    <mergeCell ref="R23:R36"/>
    <mergeCell ref="S23:S36"/>
    <mergeCell ref="T23:T36"/>
    <mergeCell ref="Q37:Q49"/>
    <mergeCell ref="R37:R49"/>
    <mergeCell ref="T37:T49"/>
    <mergeCell ref="R50:R72"/>
    <mergeCell ref="Q50:Q72"/>
    <mergeCell ref="T50:T72"/>
    <mergeCell ref="S69:S72"/>
    <mergeCell ref="S50:S68"/>
    <mergeCell ref="S37:S48"/>
    <mergeCell ref="Q73:Q83"/>
    <mergeCell ref="R73:R83"/>
    <mergeCell ref="S73:S83"/>
    <mergeCell ref="T73:T83"/>
    <mergeCell ref="R146:R175"/>
    <mergeCell ref="S146:S175"/>
    <mergeCell ref="T146:T175"/>
    <mergeCell ref="Q85:Q106"/>
    <mergeCell ref="R85:R106"/>
    <mergeCell ref="S85:S106"/>
    <mergeCell ref="T85:T106"/>
    <mergeCell ref="Q108:Q120"/>
    <mergeCell ref="R108:R120"/>
    <mergeCell ref="S108:S120"/>
    <mergeCell ref="T108:T120"/>
    <mergeCell ref="Q125:Q180"/>
    <mergeCell ref="R125:R133"/>
    <mergeCell ref="S125:S133"/>
    <mergeCell ref="T125:T133"/>
    <mergeCell ref="R134:R139"/>
    <mergeCell ref="S134:S139"/>
    <mergeCell ref="T134:T139"/>
    <mergeCell ref="R140:R145"/>
    <mergeCell ref="S140:S145"/>
    <mergeCell ref="T140:T145"/>
    <mergeCell ref="Q122:T123"/>
    <mergeCell ref="D201:F201"/>
    <mergeCell ref="G201:O201"/>
    <mergeCell ref="A200:A202"/>
    <mergeCell ref="D202:F202"/>
    <mergeCell ref="G202:O202"/>
    <mergeCell ref="R176:R180"/>
    <mergeCell ref="S176:S180"/>
    <mergeCell ref="T176:T180"/>
    <mergeCell ref="Q181:Q186"/>
    <mergeCell ref="R181:R186"/>
    <mergeCell ref="S181:S186"/>
    <mergeCell ref="T181:T186"/>
    <mergeCell ref="G181:H181"/>
    <mergeCell ref="G177:H177"/>
    <mergeCell ref="A193:A199"/>
    <mergeCell ref="B198:B199"/>
    <mergeCell ref="D197:F197"/>
    <mergeCell ref="D198:F198"/>
    <mergeCell ref="D199:F199"/>
    <mergeCell ref="D200:F200"/>
    <mergeCell ref="A181:A188"/>
    <mergeCell ref="G178:H178"/>
    <mergeCell ref="G179:H179"/>
    <mergeCell ref="G180:H180"/>
    <mergeCell ref="P4:P22"/>
    <mergeCell ref="P23:P36"/>
    <mergeCell ref="P37:P49"/>
    <mergeCell ref="P50:P72"/>
    <mergeCell ref="P73:P83"/>
    <mergeCell ref="P85:P93"/>
    <mergeCell ref="P95:P106"/>
    <mergeCell ref="I125:P180"/>
    <mergeCell ref="I181:P188"/>
    <mergeCell ref="J85:J93"/>
    <mergeCell ref="K85:K93"/>
    <mergeCell ref="L85:L93"/>
    <mergeCell ref="M85:M93"/>
    <mergeCell ref="N85:N93"/>
    <mergeCell ref="O85:O93"/>
    <mergeCell ref="M4:M22"/>
    <mergeCell ref="N4:N22"/>
    <mergeCell ref="O4:O22"/>
    <mergeCell ref="O23:O36"/>
    <mergeCell ref="N23:N36"/>
    <mergeCell ref="M23:M36"/>
    <mergeCell ref="L23:L36"/>
    <mergeCell ref="K23:K36"/>
    <mergeCell ref="J23:J36"/>
  </mergeCells>
  <phoneticPr fontId="12" type="noConversion"/>
  <pageMargins left="0.7" right="0.7" top="0.75" bottom="0.75" header="0.3" footer="0.3"/>
  <pageSetup paperSize="9"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5051-745B-48BC-86BB-581600EFEB05}">
  <dimension ref="A1:A6"/>
  <sheetViews>
    <sheetView workbookViewId="0">
      <selection activeCell="D11" sqref="D11"/>
    </sheetView>
  </sheetViews>
  <sheetFormatPr defaultRowHeight="15" x14ac:dyDescent="0.25"/>
  <cols>
    <col min="1" max="1" width="5.5703125" customWidth="1"/>
    <col min="2" max="2" width="12.28515625" customWidth="1"/>
    <col min="3" max="4" width="44.85546875" customWidth="1"/>
    <col min="5" max="5" width="44.5703125" customWidth="1"/>
  </cols>
  <sheetData>
    <row r="1" ht="17.45" customHeight="1" x14ac:dyDescent="0.25"/>
    <row r="2" ht="10.9" customHeight="1" x14ac:dyDescent="0.25"/>
    <row r="3" ht="138" customHeight="1" x14ac:dyDescent="0.25"/>
    <row r="4" ht="142.9" customHeight="1" x14ac:dyDescent="0.25"/>
    <row r="5" ht="142.9" customHeight="1" x14ac:dyDescent="0.25"/>
    <row r="6" ht="19.899999999999999" customHeight="1"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c70534-cd87-4343-b94f-78aa48ae042e">
      <Terms xmlns="http://schemas.microsoft.com/office/infopath/2007/PartnerControls"/>
    </lcf76f155ced4ddcb4097134ff3c332f>
    <TaxCatchAll xmlns="61ea0bdc-8268-40d7-8e38-e3f3a733b4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0B332AEA1789749BA6C8F5FCDE91D9C" ma:contentTypeVersion="15" ma:contentTypeDescription="Skapa ett nytt dokument." ma:contentTypeScope="" ma:versionID="1ec193ceb96a4771a7be22b253af901f">
  <xsd:schema xmlns:xsd="http://www.w3.org/2001/XMLSchema" xmlns:xs="http://www.w3.org/2001/XMLSchema" xmlns:p="http://schemas.microsoft.com/office/2006/metadata/properties" xmlns:ns2="61ea0bdc-8268-40d7-8e38-e3f3a733b4bc" xmlns:ns3="2fc70534-cd87-4343-b94f-78aa48ae042e" targetNamespace="http://schemas.microsoft.com/office/2006/metadata/properties" ma:root="true" ma:fieldsID="f6f56a588c0409fd0240a52204d43571" ns2:_="" ns3:_="">
    <xsd:import namespace="61ea0bdc-8268-40d7-8e38-e3f3a733b4bc"/>
    <xsd:import namespace="2fc70534-cd87-4343-b94f-78aa48ae04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a0bdc-8268-40d7-8e38-e3f3a733b4bc"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element name="TaxCatchAll" ma:index="15" nillable="true" ma:displayName="Taxonomy Catch All Column" ma:hidden="true" ma:list="{10b0da93-cd18-4015-abd6-74ebe464b541}" ma:internalName="TaxCatchAll" ma:showField="CatchAllData" ma:web="61ea0bdc-8268-40d7-8e38-e3f3a733b4b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70534-cd87-4343-b94f-78aa48ae04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c30d1f5e-5be3-4751-a340-93a86c73a42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E2C7D-3F65-4B65-87FA-EDB4F06410FA}">
  <ds:schemaRefs>
    <ds:schemaRef ds:uri="http://schemas.microsoft.com/sharepoint/v3/contenttype/forms"/>
  </ds:schemaRefs>
</ds:datastoreItem>
</file>

<file path=customXml/itemProps2.xml><?xml version="1.0" encoding="utf-8"?>
<ds:datastoreItem xmlns:ds="http://schemas.openxmlformats.org/officeDocument/2006/customXml" ds:itemID="{2C2635C9-D1EE-498D-B427-4B426AE89725}">
  <ds:schemaRefs>
    <ds:schemaRef ds:uri="http://schemas.microsoft.com/office/2006/metadata/properties"/>
    <ds:schemaRef ds:uri="http://schemas.microsoft.com/office/infopath/2007/PartnerControls"/>
    <ds:schemaRef ds:uri="80ce0003-263f-4a1b-a63b-410eeb6aab9c"/>
    <ds:schemaRef ds:uri="143f0ab3-7b72-48be-b189-b19161133e6a"/>
    <ds:schemaRef ds:uri="0926db66-a321-4fb3-b9a7-eb0a90f804f3"/>
    <ds:schemaRef ds:uri="36cc2f62-e0d8-4f85-947e-df7f78a36f8c"/>
    <ds:schemaRef ds:uri="d0ac50be-cd8f-44b1-9db8-c4c30aa71013"/>
    <ds:schemaRef ds:uri="0194c84b-47d4-48b9-b0e0-16d21e66d9ab"/>
    <ds:schemaRef ds:uri="2fc70534-cd87-4343-b94f-78aa48ae042e"/>
    <ds:schemaRef ds:uri="61ea0bdc-8268-40d7-8e38-e3f3a733b4bc"/>
  </ds:schemaRefs>
</ds:datastoreItem>
</file>

<file path=customXml/itemProps3.xml><?xml version="1.0" encoding="utf-8"?>
<ds:datastoreItem xmlns:ds="http://schemas.openxmlformats.org/officeDocument/2006/customXml" ds:itemID="{15679B31-6159-448F-9D89-C9C51D1D0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a0bdc-8268-40d7-8e38-e3f3a733b4bc"/>
    <ds:schemaRef ds:uri="2fc70534-cd87-4343-b94f-78aa48ae0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vt:i4>
      </vt:variant>
    </vt:vector>
  </HeadingPairs>
  <TitlesOfParts>
    <vt:vector size="2" baseType="lpstr">
      <vt:lpstr>Logistea 2025 EPRA sBPR</vt:lpstr>
      <vt:lpstr>DMA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Yamini Dadwal</dc:creator>
  <cp:keywords/>
  <dc:description/>
  <cp:lastModifiedBy>Philip Löfgren</cp:lastModifiedBy>
  <cp:revision/>
  <dcterms:created xsi:type="dcterms:W3CDTF">2024-04-10T11:03:12Z</dcterms:created>
  <dcterms:modified xsi:type="dcterms:W3CDTF">2025-03-31T14:21:46Z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0x010100D0B332AEA1789749BA6C8F5FCDE91D9C</vt:lpwstr>
  </property>
  <property fmtid="{D5CDD505-2E9C-101B-9397-08002B2CF9AE}" pid="3" name="MediaServiceImageTags">
    <vt:lpwstr/>
  </property>
</Properties>
</file>