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ogistea-my.sharepoint.com/personal/malin_friman_logistea_no/Documents/Skrivebord/Hjemmesiden/"/>
    </mc:Choice>
  </mc:AlternateContent>
  <xr:revisionPtr revIDLastSave="0" documentId="8_{46013AF8-4ED1-41F9-AAA1-CB658D88C56A}" xr6:coauthVersionLast="47" xr6:coauthVersionMax="47" xr10:uidLastSave="{00000000-0000-0000-0000-000000000000}"/>
  <bookViews>
    <workbookView xWindow="-96" yWindow="-96" windowWidth="23232" windowHeight="13872" xr2:uid="{3CA520AB-0882-4A12-9937-6BAEB40532C8}"/>
  </bookViews>
  <sheets>
    <sheet name="Logistea 2025 EPRA sBPR"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 i="1" l="1"/>
  <c r="H4" i="1"/>
  <c r="I4" i="1"/>
  <c r="J4" i="1"/>
  <c r="K4" i="1"/>
  <c r="P4" i="1"/>
  <c r="U4" i="1"/>
  <c r="I5" i="1"/>
  <c r="J5" i="1"/>
  <c r="K5" i="1"/>
  <c r="L5" i="1"/>
  <c r="M5" i="1"/>
  <c r="N5" i="1"/>
  <c r="O5" i="1"/>
  <c r="P5" i="1"/>
  <c r="Q5" i="1"/>
  <c r="Q60" i="1" s="1"/>
  <c r="Q59" i="1" s="1"/>
  <c r="R5" i="1"/>
  <c r="R60" i="1" s="1"/>
  <c r="R59" i="1" s="1"/>
  <c r="S5" i="1"/>
  <c r="T5" i="1"/>
  <c r="U5" i="1"/>
  <c r="L7" i="1"/>
  <c r="L6" i="1" s="1"/>
  <c r="M7" i="1"/>
  <c r="M6" i="1" s="1"/>
  <c r="Q7" i="1"/>
  <c r="Q6" i="1" s="1"/>
  <c r="R7" i="1"/>
  <c r="R6" i="1" s="1"/>
  <c r="G8" i="1"/>
  <c r="H8" i="1"/>
  <c r="L8" i="1"/>
  <c r="M8" i="1"/>
  <c r="Q8" i="1"/>
  <c r="R8" i="1"/>
  <c r="G9" i="1"/>
  <c r="H9" i="1"/>
  <c r="L9" i="1"/>
  <c r="M9" i="1"/>
  <c r="Q9" i="1"/>
  <c r="R9" i="1"/>
  <c r="L10" i="1"/>
  <c r="M10" i="1"/>
  <c r="Q10" i="1"/>
  <c r="R10" i="1"/>
  <c r="L11" i="1"/>
  <c r="M11" i="1"/>
  <c r="Q11" i="1"/>
  <c r="R11" i="1"/>
  <c r="L12" i="1"/>
  <c r="M12" i="1"/>
  <c r="Q12" i="1"/>
  <c r="R12" i="1"/>
  <c r="H13" i="1"/>
  <c r="L13" i="1"/>
  <c r="M13" i="1"/>
  <c r="Q13" i="1"/>
  <c r="R13" i="1"/>
  <c r="G14" i="1"/>
  <c r="H14" i="1"/>
  <c r="G15" i="1"/>
  <c r="H15" i="1"/>
  <c r="G16" i="1"/>
  <c r="G10" i="1" s="1"/>
  <c r="H16" i="1"/>
  <c r="H10" i="1" s="1"/>
  <c r="G17" i="1"/>
  <c r="G11" i="1" s="1"/>
  <c r="H17" i="1"/>
  <c r="H11" i="1" s="1"/>
  <c r="G18" i="1"/>
  <c r="G12" i="1" s="1"/>
  <c r="H18" i="1"/>
  <c r="H12" i="1" s="1"/>
  <c r="G19" i="1"/>
  <c r="G13" i="1" s="1"/>
  <c r="H19" i="1"/>
  <c r="G21" i="1"/>
  <c r="H21" i="1"/>
  <c r="G22" i="1"/>
  <c r="I22" i="1"/>
  <c r="G23" i="1"/>
  <c r="H23" i="1"/>
  <c r="H49" i="1" s="1"/>
  <c r="I23" i="1"/>
  <c r="J23" i="1"/>
  <c r="L23" i="1"/>
  <c r="M23" i="1"/>
  <c r="M26" i="1" s="1"/>
  <c r="P23" i="1"/>
  <c r="J24" i="1"/>
  <c r="L24" i="1"/>
  <c r="G24" i="1" s="1"/>
  <c r="M24" i="1"/>
  <c r="H24" i="1" s="1"/>
  <c r="N24" i="1"/>
  <c r="O24" i="1"/>
  <c r="P24" i="1"/>
  <c r="G25" i="1"/>
  <c r="H25" i="1"/>
  <c r="L25" i="1"/>
  <c r="M25" i="1"/>
  <c r="L26" i="1"/>
  <c r="L27" i="1"/>
  <c r="M27" i="1"/>
  <c r="L28" i="1"/>
  <c r="M28" i="1"/>
  <c r="L29" i="1"/>
  <c r="M29" i="1"/>
  <c r="G30" i="1"/>
  <c r="G26" i="1" s="1"/>
  <c r="H30" i="1"/>
  <c r="H26" i="1" s="1"/>
  <c r="G31" i="1"/>
  <c r="G27" i="1" s="1"/>
  <c r="H31" i="1"/>
  <c r="H27" i="1" s="1"/>
  <c r="G32" i="1"/>
  <c r="G28" i="1" s="1"/>
  <c r="H32" i="1"/>
  <c r="H28" i="1" s="1"/>
  <c r="G33" i="1"/>
  <c r="G29" i="1" s="1"/>
  <c r="H33" i="1"/>
  <c r="H29" i="1" s="1"/>
  <c r="G35" i="1"/>
  <c r="H35" i="1"/>
  <c r="H37" i="1"/>
  <c r="I37" i="1"/>
  <c r="J37" i="1"/>
  <c r="K37" i="1"/>
  <c r="P37" i="1"/>
  <c r="I38" i="1"/>
  <c r="J38" i="1"/>
  <c r="K38" i="1"/>
  <c r="L38" i="1"/>
  <c r="M38" i="1"/>
  <c r="H38" i="1" s="1"/>
  <c r="N38" i="1"/>
  <c r="O38" i="1"/>
  <c r="P38" i="1"/>
  <c r="L39" i="1"/>
  <c r="M39" i="1"/>
  <c r="H39" i="1" s="1"/>
  <c r="H40" i="1"/>
  <c r="L40" i="1"/>
  <c r="M40" i="1"/>
  <c r="H41" i="1"/>
  <c r="L41" i="1"/>
  <c r="M41" i="1"/>
  <c r="H42" i="1"/>
  <c r="L42" i="1"/>
  <c r="M42" i="1"/>
  <c r="H43" i="1"/>
  <c r="H44" i="1"/>
  <c r="H47" i="1"/>
  <c r="L49" i="1"/>
  <c r="M49" i="1"/>
  <c r="Q49" i="1"/>
  <c r="R49" i="1"/>
  <c r="L50" i="1"/>
  <c r="M50" i="1"/>
  <c r="Q50" i="1"/>
  <c r="R50" i="1"/>
  <c r="G51" i="1"/>
  <c r="H51" i="1"/>
  <c r="L51" i="1"/>
  <c r="M51" i="1"/>
  <c r="Q51" i="1"/>
  <c r="R51" i="1"/>
  <c r="L52" i="1"/>
  <c r="G52" i="1" s="1"/>
  <c r="M52" i="1"/>
  <c r="H52" i="1" s="1"/>
  <c r="Q52" i="1"/>
  <c r="R52" i="1"/>
  <c r="L53" i="1"/>
  <c r="G53" i="1" s="1"/>
  <c r="M53" i="1"/>
  <c r="H53" i="1" s="1"/>
  <c r="Q53" i="1"/>
  <c r="R53" i="1"/>
  <c r="M54" i="1"/>
  <c r="H54" i="1" s="1"/>
  <c r="Q54" i="1"/>
  <c r="G54" i="1" s="1"/>
  <c r="R54" i="1"/>
  <c r="G55" i="1"/>
  <c r="G56" i="1"/>
  <c r="H56" i="1"/>
  <c r="G57" i="1"/>
  <c r="H57" i="1"/>
  <c r="G58" i="1"/>
  <c r="H58" i="1"/>
  <c r="L60" i="1"/>
  <c r="L59" i="1" s="1"/>
  <c r="M60" i="1"/>
  <c r="M59" i="1" s="1"/>
  <c r="G61" i="1"/>
  <c r="H61" i="1"/>
  <c r="L62" i="1"/>
  <c r="G62" i="1" s="1"/>
  <c r="M62" i="1"/>
  <c r="H62" i="1" s="1"/>
  <c r="Q62" i="1"/>
  <c r="R62" i="1"/>
  <c r="L63" i="1"/>
  <c r="M63" i="1"/>
  <c r="H63" i="1" s="1"/>
  <c r="Q63" i="1"/>
  <c r="R63" i="1"/>
  <c r="G64" i="1"/>
  <c r="H64" i="1"/>
  <c r="G72" i="1"/>
  <c r="H72" i="1"/>
  <c r="K75" i="1"/>
  <c r="G76" i="1"/>
  <c r="H76" i="1"/>
  <c r="I76" i="1"/>
  <c r="J76" i="1"/>
  <c r="L81" i="1"/>
  <c r="L94" i="1" s="1"/>
  <c r="M81" i="1"/>
  <c r="N81" i="1"/>
  <c r="O81" i="1"/>
  <c r="P81" i="1"/>
  <c r="K81" i="1" s="1"/>
  <c r="G82" i="1"/>
  <c r="H82" i="1"/>
  <c r="I82" i="1"/>
  <c r="J82" i="1"/>
  <c r="P82" i="1"/>
  <c r="K82" i="1" s="1"/>
  <c r="G83" i="1"/>
  <c r="H83" i="1"/>
  <c r="I83" i="1"/>
  <c r="J83" i="1"/>
  <c r="K83" i="1"/>
  <c r="G84" i="1"/>
  <c r="H84" i="1"/>
  <c r="I84" i="1"/>
  <c r="J84" i="1"/>
  <c r="P84" i="1"/>
  <c r="K84" i="1" s="1"/>
  <c r="G85" i="1"/>
  <c r="H85" i="1"/>
  <c r="I85" i="1"/>
  <c r="J85" i="1"/>
  <c r="P85" i="1"/>
  <c r="K85" i="1" s="1"/>
  <c r="G86" i="1"/>
  <c r="H86" i="1"/>
  <c r="I86" i="1"/>
  <c r="J86" i="1"/>
  <c r="K86" i="1"/>
  <c r="G87" i="1"/>
  <c r="H87" i="1"/>
  <c r="I87" i="1"/>
  <c r="J87" i="1"/>
  <c r="P87" i="1"/>
  <c r="K87" i="1" s="1"/>
  <c r="G88" i="1"/>
  <c r="H88" i="1"/>
  <c r="I88" i="1"/>
  <c r="J88" i="1"/>
  <c r="P88" i="1"/>
  <c r="K88" i="1" s="1"/>
  <c r="G89" i="1"/>
  <c r="H89" i="1"/>
  <c r="I89" i="1"/>
  <c r="J89" i="1"/>
  <c r="P89" i="1"/>
  <c r="K89" i="1" s="1"/>
  <c r="L91" i="1"/>
  <c r="M91" i="1"/>
  <c r="L93" i="1"/>
  <c r="M93" i="1"/>
  <c r="N93" i="1"/>
  <c r="O93" i="1"/>
  <c r="N95" i="1"/>
  <c r="L96" i="1"/>
  <c r="M96" i="1"/>
  <c r="N96" i="1"/>
  <c r="O96" i="1"/>
  <c r="L98" i="1"/>
  <c r="M98" i="1"/>
  <c r="N98" i="1"/>
  <c r="O98" i="1"/>
  <c r="L99" i="1"/>
  <c r="M99" i="1"/>
  <c r="N99" i="1"/>
  <c r="G100" i="1"/>
  <c r="G101" i="1"/>
  <c r="H101" i="1"/>
  <c r="G105" i="1"/>
  <c r="H105" i="1"/>
  <c r="L105" i="1"/>
  <c r="M105" i="1"/>
  <c r="Q105" i="1"/>
  <c r="R105" i="1"/>
  <c r="V105" i="1"/>
  <c r="W105" i="1"/>
  <c r="AA105" i="1"/>
  <c r="AB105" i="1"/>
  <c r="AF105" i="1"/>
  <c r="AG105" i="1"/>
  <c r="AK105" i="1"/>
  <c r="AL105" i="1"/>
  <c r="AP105" i="1"/>
  <c r="AQ105" i="1"/>
  <c r="AU105" i="1"/>
  <c r="AV105" i="1"/>
  <c r="H113" i="1"/>
  <c r="M113" i="1"/>
  <c r="I123" i="1"/>
  <c r="J123" i="1"/>
  <c r="I124" i="1"/>
  <c r="J124" i="1"/>
  <c r="I125" i="1"/>
  <c r="J125" i="1"/>
  <c r="I126" i="1"/>
  <c r="J126" i="1"/>
  <c r="I127" i="1"/>
  <c r="I128" i="1"/>
  <c r="I129" i="1"/>
  <c r="G144" i="1"/>
  <c r="I144" i="1"/>
  <c r="J144" i="1"/>
  <c r="G146" i="1"/>
  <c r="I146" i="1"/>
  <c r="J146" i="1"/>
  <c r="G149" i="1"/>
  <c r="G151" i="1"/>
  <c r="G169" i="1"/>
  <c r="J169" i="1"/>
  <c r="I171" i="1"/>
  <c r="J171" i="1"/>
  <c r="I173" i="1"/>
  <c r="I174" i="1"/>
  <c r="I180" i="1"/>
  <c r="J180" i="1"/>
  <c r="I96" i="1" l="1"/>
  <c r="G96" i="1"/>
  <c r="H50" i="1"/>
  <c r="G50" i="1"/>
  <c r="H93" i="1"/>
  <c r="H96" i="1"/>
  <c r="H55" i="1"/>
  <c r="R65" i="1"/>
  <c r="R69" i="1" s="1"/>
  <c r="R55" i="1"/>
  <c r="R66" i="1"/>
  <c r="R70" i="1" s="1"/>
  <c r="Q55" i="1"/>
  <c r="Q66" i="1"/>
  <c r="Q70" i="1" s="1"/>
  <c r="M55" i="1"/>
  <c r="M66" i="1"/>
  <c r="M70" i="1" s="1"/>
  <c r="L55" i="1"/>
  <c r="L66" i="1"/>
  <c r="L70" i="1" s="1"/>
  <c r="H5" i="1"/>
  <c r="J92" i="1"/>
  <c r="K23" i="1"/>
  <c r="K24" i="1" s="1"/>
  <c r="I24" i="1"/>
  <c r="I92" i="1"/>
  <c r="H60" i="1"/>
  <c r="H59" i="1" s="1"/>
  <c r="G49" i="1"/>
  <c r="Q65" i="1"/>
  <c r="Q69" i="1" s="1"/>
  <c r="G60" i="1"/>
  <c r="G59" i="1" s="1"/>
  <c r="M65" i="1"/>
  <c r="M69" i="1" s="1"/>
  <c r="O91" i="1"/>
  <c r="O94" i="1"/>
  <c r="O97" i="1"/>
  <c r="J81" i="1"/>
  <c r="O92" i="1"/>
  <c r="L65" i="1"/>
  <c r="L69" i="1" s="1"/>
  <c r="J95" i="1"/>
  <c r="N91" i="1"/>
  <c r="N94" i="1"/>
  <c r="N97" i="1"/>
  <c r="I81" i="1"/>
  <c r="N92" i="1"/>
  <c r="O99" i="1"/>
  <c r="O95" i="1"/>
  <c r="I95" i="1"/>
  <c r="M94" i="1"/>
  <c r="M97" i="1"/>
  <c r="H81" i="1"/>
  <c r="M92" i="1"/>
  <c r="M95" i="1"/>
  <c r="G63" i="1"/>
  <c r="H95" i="1"/>
  <c r="L95" i="1"/>
  <c r="L92" i="1"/>
  <c r="H7" i="1"/>
  <c r="H6" i="1" s="1"/>
  <c r="G7" i="1"/>
  <c r="G6" i="1" s="1"/>
  <c r="G81" i="1"/>
  <c r="L97" i="1"/>
  <c r="I97" i="1" l="1"/>
  <c r="I98" i="1"/>
  <c r="I91" i="1"/>
  <c r="I93" i="1"/>
  <c r="I99" i="1"/>
  <c r="I94" i="1"/>
  <c r="G98" i="1"/>
  <c r="G91" i="1"/>
  <c r="G97" i="1"/>
  <c r="G94" i="1"/>
  <c r="J97" i="1"/>
  <c r="J98" i="1"/>
  <c r="J94" i="1"/>
  <c r="J91" i="1"/>
  <c r="J93" i="1"/>
  <c r="J99" i="1"/>
  <c r="G95" i="1"/>
  <c r="J96" i="1"/>
  <c r="G93" i="1"/>
  <c r="G92" i="1"/>
  <c r="H98" i="1"/>
  <c r="H91" i="1"/>
  <c r="H97" i="1"/>
  <c r="H99" i="1"/>
  <c r="H94" i="1"/>
  <c r="G99" i="1"/>
  <c r="G66" i="1"/>
  <c r="G70" i="1" s="1"/>
  <c r="G65" i="1"/>
  <c r="G69" i="1" s="1"/>
  <c r="H92" i="1"/>
  <c r="H66" i="1"/>
  <c r="H70" i="1" s="1"/>
  <c r="H65" i="1"/>
  <c r="H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tc={71C0B97F-0D9A-49DD-B8DA-8BC8C6E7AF83}</author>
  </authors>
  <commentList>
    <comment ref="L101" authorId="0" shapeId="0" xr:uid="{71C0B97F-0D9A-49DD-B8DA-8BC8C6E7AF83}">
      <text>
        <t>[Kommentartråd]
Din versjon av Excel lar deg lese denne kommentartråden. Eventuelle endringer i den vil imidlertid bli fjernet hvis filen åpnes i en nyere versjon av Excel. Finn ut mer: https://go.microsoft.com/fwlink/?linkid=870924
Kommentar:
    Missat ett tal, ta med i notis att vi haft 21250 när vi skulle ha haft 134854</t>
      </text>
    </comment>
  </commentList>
</comments>
</file>

<file path=xl/sharedStrings.xml><?xml version="1.0" encoding="utf-8"?>
<sst xmlns="http://schemas.openxmlformats.org/spreadsheetml/2006/main" count="659" uniqueCount="369">
  <si>
    <r>
      <rPr>
        <b/>
        <sz val="11"/>
        <color theme="1"/>
        <rFont val="Aptos Narrow"/>
        <family val="2"/>
        <scheme val="minor"/>
      </rPr>
      <t>***Not required:</t>
    </r>
    <r>
      <rPr>
        <sz val="11"/>
        <color theme="1"/>
        <rFont val="Aptos Narrow"/>
        <family val="2"/>
        <scheme val="minor"/>
      </rPr>
      <t xml:space="preserve"> Under national regulations, certain building types — such as industrial properties with low energy demand — may be exempt from EPC requirements. Assets falling within this category are therefore not subject to mandatory EPC obligations.</t>
    </r>
  </si>
  <si>
    <r>
      <rPr>
        <b/>
        <sz val="11"/>
        <color theme="1"/>
        <rFont val="Aptos Narrow"/>
        <family val="2"/>
        <scheme val="minor"/>
      </rPr>
      <t xml:space="preserve">* Refrigerants: </t>
    </r>
    <r>
      <rPr>
        <sz val="11"/>
        <color theme="1"/>
        <rFont val="Aptos Narrow"/>
        <family val="2"/>
        <scheme val="minor"/>
      </rPr>
      <t>GHG-Dir-Abs includes emissions from refrigerants used in Logistea’s properties. These emissions are calculated based on leakage rates and Global Warming Potential (GWP) factors for the specific refrigerants used, in accordance with the GHG Protocol. This category is included to ensure a comprehensive representation of Scope 1 emissions.</t>
    </r>
  </si>
  <si>
    <r>
      <t xml:space="preserve">Methodological difference in GHG reporting: </t>
    </r>
    <r>
      <rPr>
        <sz val="11"/>
        <color theme="1"/>
        <rFont val="Aptos Narrow"/>
        <family val="2"/>
        <scheme val="minor"/>
      </rPr>
      <t>Greenhouse gas (GHG) emissions reported under EPRA sBPR may differ from those disclosed in Logistea’s Sustainability Report 2025 due to differing boundary definitions and accounting principles.
For EPRA reporting, emissions are calculated in accordance with EPRA sBPR guidance, where all energy contracts held in Logistea’s name are treated as landlord-obtained energy and therefore included within Scope 1 and Scope 2 emissions.
In Logistea’s Sustainability Report, emissions are calculated following a “Follow the Money” principle. Under this approach, energy consumption that is financially borne by tenants is attributed to tenants, even if the energy contract is formally held by Logistea. In such cases, these emissions are not reported as Logistea’s Scope 1 or Scope 2 emissions.
This methodological distinction is applied to reduce the risk of double counting of Scope 1 and Scope 2 emissions across landlord and tenant disclosures.
EPRA reporting does not include Scope 3 emissions, which may further contribute to differences in reported totals between the two disclosures.</t>
    </r>
  </si>
  <si>
    <t>Footnotes:</t>
  </si>
  <si>
    <t>We have chosen not to report third-party assurance in the table as it is not currently part of our assurance strategy. Our sustainability reporting follows internal quality control measures to ensure accuracy and reliability, and we will consider third-party assurance in the future as part of our evolving reporting framework.</t>
  </si>
  <si>
    <t>Third-party assured</t>
  </si>
  <si>
    <t>Assurance</t>
  </si>
  <si>
    <t>Based on our double materiality assessment (1), headquarters’ operations are considered immaterial compared to the environmental impact of the overall property portfolio. The environmental footprint associated with office operations is marginal relative to our operational assets and is therefore excluded from this EPRA sBPR disclosure.</t>
  </si>
  <si>
    <t>Headquarter(s)</t>
  </si>
  <si>
    <t>Performance by Asset Type</t>
  </si>
  <si>
    <t>Other</t>
  </si>
  <si>
    <t>Human rights considerations are addressed through corporate policies and compliance with applicable legislation. As Logistea operates primarily as a property owner with limited direct operational activities, and based on our double materiality assessment (1), this indicator has not been included in our EPRA sBPR disclosure.</t>
  </si>
  <si>
    <t>Human rights</t>
  </si>
  <si>
    <t>Logistea’s family-related leave practices are governed by national legislation and internal HR policies. Given the company’s size and limited number of direct employees, and considering the nature of our operations as a property owner rather than an operating industrial entity, this indicator has not been included in our EPRA sBPR disclosure.</t>
  </si>
  <si>
    <t>Family-related leave</t>
  </si>
  <si>
    <t>H&amp;S-Emp</t>
  </si>
  <si>
    <t>Logistea does not conduct annual health and safety assessments for industrial properties, as workplace health and safety responsibilities fall under tenant management. Since Logistea does not have operational control over tenant-managed areas, these indicators have been excluded from our reporting.</t>
  </si>
  <si>
    <t>% assets- Asset health and safety assessments
Number of assets- Number of incidents</t>
  </si>
  <si>
    <t>H&amp;S-Asset, 
H&amp;S-Comp</t>
  </si>
  <si>
    <t>Health &amp; Safety</t>
  </si>
  <si>
    <t>Logistea does not report on Diversity-Pay since salary structures and compensation decisions are based on individual qualifications and role-specific responsibilities rather than standardized pay equity metrics. Given the company’s size and operational structure, reporting on pay diversity is not considered material in our double materiality assessment (1).</t>
  </si>
  <si>
    <t xml:space="preserve">Ratio: Male and female remuneration by level </t>
  </si>
  <si>
    <t>Diversity-Pay</t>
  </si>
  <si>
    <t>Diversity</t>
  </si>
  <si>
    <t>Our double materiality assessment (1) indicates that this aspect is not material for our operations. Please refer to our double materiality analysis for a detailed description of our evaluation.</t>
  </si>
  <si>
    <t>% of assets: Community engagement, impact assessments &amp; development programmes</t>
  </si>
  <si>
    <t>Comty-Eng</t>
  </si>
  <si>
    <t>Community Engagement</t>
  </si>
  <si>
    <t>Social</t>
  </si>
  <si>
    <t>In prior reporting, certain assets were classified as “Not required***” for EPC disclosure. Following a refined assessment, 28.5% of portfolio value (€) has been determined to fall within this category.
The “Not required***” classification has been removed from the table and is instead disclosed in this explanatory note. The proportion for the previous year is assessed to be of a similar magnitude.
This refinement enhances the precision and consistency of EPC reporting across reporting periods.</t>
  </si>
  <si>
    <t>***Not required</t>
  </si>
  <si>
    <t>Cert-Tot*</t>
  </si>
  <si>
    <t>Certifications</t>
  </si>
  <si>
    <t>Water consumption is reported relative to floor area (m²), which is the industry standard and more representative of our operations. Our targets and monitoring methods are designed based on this metric; hence, we have chosen not to report per revenue (€).</t>
  </si>
  <si>
    <t>m³/revenue/year for Landlord obtained water</t>
  </si>
  <si>
    <t>Water-Int</t>
  </si>
  <si>
    <t>The reporting covers only water consumption included in Logistea’s own contracts and excludes water usage by tenants. Therefore, all tenant-related entries have been removed from the table.</t>
  </si>
  <si>
    <t>m3/year: Water: for landlord shared services
m3/year: Water: (sub)metered exclusively to tenant
m3/year: Water: Total tenant-obtained water</t>
  </si>
  <si>
    <t>Water-Abs, 
Water-LfL</t>
  </si>
  <si>
    <t>Water</t>
  </si>
  <si>
    <t>Indirect (Scope 3): Total Scope 3
Indirect (Scope 3): Electricity sub-metered to occupiers
Scope 1 + Scope 2 (location based) + Scope 3
Scope 1 + Scope 2 (market based) + Scope 3
%: Proportion of Scope 3 estimated</t>
  </si>
  <si>
    <t>GHG-Indir-Abs
Total</t>
  </si>
  <si>
    <t>Greenhouse Gas</t>
  </si>
  <si>
    <t>Energy consumption is reported relative to floor area (m²), which is the industry standard and more representative of our operations. Our targets and monitoring methods are designed based on this metric; hence, we have chosen not to report per revenue (€).</t>
  </si>
  <si>
    <t>kWh/ revenue (€)/year</t>
  </si>
  <si>
    <t>Energy-Int</t>
  </si>
  <si>
    <t>Fuel consumption acquired directly by tenants is not part of our operational control and is therefore not relevant for our reporting. Only fuel that we procure and manage is included.</t>
  </si>
  <si>
    <t>for landlord shared services
(sub)metered exclusively to tenant
Total tenant-obtained fuels</t>
  </si>
  <si>
    <t>Fuels-Abs, 
Fuels-LfL</t>
  </si>
  <si>
    <t>District heating and cooling obtained by tenants are outside our direct operational control and are managed under separate contracts. To ensure that our reporting remains focused on operationally relevant data, these items have been omitted.</t>
  </si>
  <si>
    <t>for landlord shared services
(sub)metered exclusively to tenant
Total tenant-obtained district heating and cooling</t>
  </si>
  <si>
    <t>DH&amp;C-Abs, 
DH&amp;C-LfL</t>
  </si>
  <si>
    <t>The reporting covers only energy managed under Logistea’s own contracts. Since electricity consumption by tenants does not fall under our reporting responsibility and is not relevant to our operational management, these data points have been excluded.</t>
  </si>
  <si>
    <t>MWh: Electricity: for landlord shared services
MWh: Electricity: (sub)metered exclusively to tenant
MWh: Electricity: Total tenant-obtained electricity</t>
  </si>
  <si>
    <t>Elec-Abs, 
Elec-LfL</t>
  </si>
  <si>
    <t>Energy</t>
  </si>
  <si>
    <t>Environment</t>
  </si>
  <si>
    <t>Rationale</t>
  </si>
  <si>
    <t>Indicator &amp; Category</t>
  </si>
  <si>
    <t>EPRA Code</t>
  </si>
  <si>
    <t>Impact Area</t>
  </si>
  <si>
    <t>ESG</t>
  </si>
  <si>
    <t>The following EPRA performance measures have been excluded from our reporting due to reasons related to materiality, operational control, or data relevance. 
The justifications provided align with EPRA sBPR guidelines and our double materiality assessment. Where applicable, alternative metrics or reporting methodologies have been considered.</t>
  </si>
  <si>
    <t>Non-Applicable EPRA Performance Indicators and Rationale</t>
  </si>
  <si>
    <t>Logistea AB has established internal rules and procedures for managing conflicts of interest, which are defined in the Board’s Rules of Procedure. These include mandatory self-assessments by board members and the CEO, requirements to report potential conflicts immediately, and exclusion of conflicted individuals from decision-making processes. All such situations are recorded in meeting minutes. Although the policy is not publicly available, it is rigorously applied and reviewed annually.</t>
  </si>
  <si>
    <t>Conflicts of Interest</t>
  </si>
  <si>
    <t>Narrative</t>
  </si>
  <si>
    <t>Gov-COI</t>
  </si>
  <si>
    <t>Conflicts of interest</t>
  </si>
  <si>
    <t>N/A</t>
  </si>
  <si>
    <r>
      <t xml:space="preserve">Board members of Logistea AB are elected by the Annual General Meeting (AGM) based on proposals from the Nomination Committee. The Nomination Committee consists of representatives from the four largest shareholders and follows the guidelines established at the AGM. The process aims to ensure a balanced board composition based on competence, diversity, and independence. Information on the Nomination Committee's work and previously adopted guidelines can be found on the company’s website under 'General Meeting' ('Bolagstämma'):
</t>
    </r>
    <r>
      <rPr>
        <sz val="11"/>
        <color rgb="FF0070C0"/>
        <rFont val="Aptos Narrow"/>
        <family val="2"/>
        <scheme val="minor"/>
      </rPr>
      <t>https://logistea.se/sv/bolagsstamma-1903/</t>
    </r>
  </si>
  <si>
    <t>Board selection</t>
  </si>
  <si>
    <t xml:space="preserve">Narrative </t>
  </si>
  <si>
    <t>Gov-Selec</t>
  </si>
  <si>
    <t>-</t>
  </si>
  <si>
    <t>Total non-executives with environmental and social competencies</t>
  </si>
  <si>
    <t xml:space="preserve">Proportion of </t>
  </si>
  <si>
    <t>%</t>
  </si>
  <si>
    <t>Average tenure in years</t>
  </si>
  <si>
    <t>Non-executive (members)</t>
  </si>
  <si>
    <t xml:space="preserve">Executive </t>
  </si>
  <si>
    <t>Board composition reflects Logistea’s governance structure and oversight model, with a distinction between executive and non-executive members.
The board’s tenure profile provides a balance between continuity and renewal.
Governance competencies, including sustainability-related oversight, are considered within the board’s collective expertise and ongoing development.</t>
  </si>
  <si>
    <t>Board composition is reported in absolute numbers.
Average tenure is reported in years to provide insight into board stability and experience.
Percentage-based metrics are applied where relevant and appropriate given the size of the governance structure.</t>
  </si>
  <si>
    <t>Board composition includes only Logistea’s highest governance body.
Executive and non-executive members are reported separately to reflect governance structure.
Data does not include subsidiary boards or advisory committees.</t>
  </si>
  <si>
    <r>
      <t xml:space="preserve">N/A
</t>
    </r>
    <r>
      <rPr>
        <i/>
        <sz val="11"/>
        <color theme="1"/>
        <rFont val="Aptos Narrow"/>
        <family val="2"/>
        <scheme val="minor"/>
      </rPr>
      <t>(Not applicable, as all reported data is based on actual board composition records.)</t>
    </r>
  </si>
  <si>
    <t>Composition of highest governance body</t>
  </si>
  <si>
    <t xml:space="preserve">Board composition </t>
  </si>
  <si>
    <t>Total number</t>
  </si>
  <si>
    <t>Gov-Board</t>
  </si>
  <si>
    <t xml:space="preserve">Board </t>
  </si>
  <si>
    <t>Governance</t>
  </si>
  <si>
    <t>Direct employees</t>
  </si>
  <si>
    <t>Fatalities</t>
  </si>
  <si>
    <t>Accident Severity Rate</t>
  </si>
  <si>
    <t>Absentee rate</t>
  </si>
  <si>
    <t>Days per employee</t>
  </si>
  <si>
    <t>Lost day rate</t>
  </si>
  <si>
    <t>Per 100,000 hours worked</t>
  </si>
  <si>
    <t>Health &amp; safety performance is monitored annually through injury rates, lost day rates, absenteeism, and incident reporting.
Logistea maintains structured workplace health and safety procedures for direct employees. Preventive measures and training are implemented to support a safe and healthy working environment.
Performance trends are reviewed to ensure continuous improvement in employee well-being and risk management practices.</t>
  </si>
  <si>
    <t>Health &amp; safety metrics are normalized per 100,000 hours worked, in line with industry practice.
The absentee rate is reported in days per employee to enable comparability over time.
All data is based on actual reported incidents; no estimations have been applied.</t>
  </si>
  <si>
    <t>The reported data covers only direct employees within Logistea.
Contractors, temporary staff, and tenant employees are not included in health &amp; safety reporting.
Workplace incidents occurring at tenant-managed properties fall outside the scope of this disclosure.</t>
  </si>
  <si>
    <t>Injury rate</t>
  </si>
  <si>
    <t>Total rate of turnover</t>
  </si>
  <si>
    <t>Total turnover</t>
  </si>
  <si>
    <t>Rate of new hires</t>
  </si>
  <si>
    <t>Total number of new hires</t>
  </si>
  <si>
    <t>Professional</t>
  </si>
  <si>
    <t>Total</t>
  </si>
  <si>
    <t>Manager</t>
  </si>
  <si>
    <t xml:space="preserve">Senior Leader </t>
  </si>
  <si>
    <t xml:space="preserve">Total </t>
  </si>
  <si>
    <t>Board</t>
  </si>
  <si>
    <t>Number of employees by level</t>
  </si>
  <si>
    <t>Total rate of turnover (departures)</t>
  </si>
  <si>
    <t>Total turnover (departures)</t>
  </si>
  <si>
    <t>Rate of new hires in %</t>
  </si>
  <si>
    <t>Workforce movements are monitored through annual tracking of new hires and employee departures.
Turnover trends are reviewed to support workforce planning and retention strategies, particularly at senior leadership levels.
Logistea continuously evaluates organizational structure and talent needs to support long-term business objectives.</t>
  </si>
  <si>
    <t>Employee turnover is reported as total departures and turnover rate (% of total employees).
New hires are reported both in absolute numbers and as a percentage of total employees, ensuring comparability over time.</t>
  </si>
  <si>
    <t>Turnover and hiring data include only direct employees within Logistea.
Temporary staff and external contractors are not included in turnover calculations.</t>
  </si>
  <si>
    <t>Total number of employees</t>
  </si>
  <si>
    <t>Number of employees</t>
  </si>
  <si>
    <t>Emp-Turnover</t>
  </si>
  <si>
    <t>Employees receiving performance appraisals by level</t>
  </si>
  <si>
    <t>Performance appraisals are conducted across the organization as part of Logistea’s structured people management framework.
The share of employees receiving appraisals is monitored annually. Evaluations focus on career development, skills progression, and alignment with company objectives.</t>
  </si>
  <si>
    <t>Performance appraisals are reported as the percentage (%) of employees receiving an appraisal during the reporting period, enabling comparability over time.</t>
  </si>
  <si>
    <t>Performance appraisal data includes only direct employees.
Appraisals cover all employee levels.</t>
  </si>
  <si>
    <t>Employees receiving performance appraisals</t>
  </si>
  <si>
    <t>% of employees</t>
  </si>
  <si>
    <t>Emp-Dev</t>
  </si>
  <si>
    <t>Average hours of training by level</t>
  </si>
  <si>
    <t>Employees participate in training activities during the reporting period. Training hours are monitored annually to support competence development and organizational effectiveness.
Training programs focus on compliance, leadership development, and industry-specific knowledge. Logistea continues to assess training needs to ensure alignment with business priorities and governance requirements.</t>
  </si>
  <si>
    <t>Training is reported as average hours per employee, ensuring comparability across employee levels and over time.</t>
  </si>
  <si>
    <t>Training data covers all direct employees within Logistea.
Temporary workers, consultants, and external contractors are not included in training hour reporting.</t>
  </si>
  <si>
    <t>All employees</t>
  </si>
  <si>
    <t>Average hours of training per employee</t>
  </si>
  <si>
    <t>Number of hours</t>
  </si>
  <si>
    <t>Emp-Training</t>
  </si>
  <si>
    <t>Employees</t>
  </si>
  <si>
    <t>Under 30 years old</t>
  </si>
  <si>
    <t xml:space="preserve">30 - 50 years old </t>
  </si>
  <si>
    <t>Over 50 years old</t>
  </si>
  <si>
    <t>Number of governing bodies by age range</t>
  </si>
  <si>
    <t>Number</t>
  </si>
  <si>
    <t>Gender by level</t>
  </si>
  <si>
    <t>Gender representation is monitored across the workforce and governing body as part of Logistea’s governance and people management practices.
While overall employee distribution reflects a relatively balanced structure, representation at executive and senior leadership levels is continuously reviewed to support long-term diversity objectives.
Logistea remains committed to fostering diversity and inclusion and to monitoring trends over time.</t>
  </si>
  <si>
    <t>Gender diversity is reported as a percentage (%) of total employees to ensure comparability over time.
Governing body demographics are reported in absolute numbers, reflecting the size and structure of the board.</t>
  </si>
  <si>
    <t>Reported data covers all direct employees within Logistea, across all levels and locations. Temporary workers, consultants, and external contractors are not included in this disclosure.
Governing body age range and gender data refer to board members and senior executives only.</t>
  </si>
  <si>
    <r>
      <t xml:space="preserve">N/A
</t>
    </r>
    <r>
      <rPr>
        <i/>
        <sz val="11"/>
        <color theme="1"/>
        <rFont val="Aptos Narrow"/>
        <family val="2"/>
        <scheme val="minor"/>
      </rPr>
      <t>(Not applicable, as all reported data is based on actual employee records)</t>
    </r>
  </si>
  <si>
    <t>Proportion of male and female employees</t>
  </si>
  <si>
    <t>Gender diversity</t>
  </si>
  <si>
    <t xml:space="preserve">% </t>
  </si>
  <si>
    <t>Diversity-Emp</t>
  </si>
  <si>
    <t>Female</t>
  </si>
  <si>
    <t>Male</t>
  </si>
  <si>
    <t>Poland</t>
  </si>
  <si>
    <t>Finland</t>
  </si>
  <si>
    <t>Belgium</t>
  </si>
  <si>
    <t>Germany</t>
  </si>
  <si>
    <t>Netherlands</t>
  </si>
  <si>
    <t>Denmark</t>
  </si>
  <si>
    <t>Norway</t>
  </si>
  <si>
    <t>Sweden</t>
  </si>
  <si>
    <t>Total portfolio</t>
  </si>
  <si>
    <t>Category</t>
  </si>
  <si>
    <t>Indicator</t>
  </si>
  <si>
    <t>Units of measure</t>
  </si>
  <si>
    <t>Impact area</t>
  </si>
  <si>
    <t>Performance by asset type</t>
  </si>
  <si>
    <t>Corporate performance</t>
  </si>
  <si>
    <t>EPRA Sustainability Performance Measures (Social)</t>
  </si>
  <si>
    <t xml:space="preserve">Silver </t>
  </si>
  <si>
    <t>Voluntary (MB)</t>
  </si>
  <si>
    <t>Very Good</t>
  </si>
  <si>
    <t>Excellent</t>
  </si>
  <si>
    <t>Percentage of rental income from BREEAM certified assets</t>
  </si>
  <si>
    <t>Voluntary (BREEAM)</t>
  </si>
  <si>
    <t>G</t>
  </si>
  <si>
    <t>F</t>
  </si>
  <si>
    <t>E</t>
  </si>
  <si>
    <t>D</t>
  </si>
  <si>
    <t>C</t>
  </si>
  <si>
    <t>B</t>
  </si>
  <si>
    <t>A</t>
  </si>
  <si>
    <t>97% of Logistea’s portfolio (by value) holds an EPC rating, ensuring high transparency regarding building energy performance.
The EPC distribution reflects a broad spread across rating classes A–G, with continued focus on improving the share of higher-rated assets.
A limited share of the Swedish portfolio holds voluntary environmental certifications (e.g., BREEAM Very Good and Silver)</t>
  </si>
  <si>
    <t>Certification data is reported as the percentage of portfolio value (€) covered by EPC ratings.
Voluntary certifications are reported as a share of portfolio value where applicable.</t>
  </si>
  <si>
    <t>Energy Performance Certificates (EPCs) are reported for all properties across all countries where Logistea operates.
Voluntary environmental certifications (e.g., BREEAM) are reported only for Swedish properties, as Logistea currently has no certified buildings in other markets.</t>
  </si>
  <si>
    <t>No estimations have been made for Energy Performance Certificates (EPCs) or voluntary certifications. All reported data is based on official certification records.</t>
  </si>
  <si>
    <t>% portfolio certified by value (€)</t>
  </si>
  <si>
    <t>Mandatory (Energy Performance Certificates)</t>
  </si>
  <si>
    <t>Cert-Tot</t>
  </si>
  <si>
    <t>% change (LfL)</t>
  </si>
  <si>
    <t>2025
(LfL)</t>
  </si>
  <si>
    <t>2024
(LfL)</t>
  </si>
  <si>
    <t>2025 (Abs)</t>
  </si>
  <si>
    <t>2024 (Abs)</t>
  </si>
  <si>
    <t>% change</t>
  </si>
  <si>
    <t>Like-for-Life performance (LfL)</t>
  </si>
  <si>
    <t>Absolute performance (Abs)</t>
  </si>
  <si>
    <t>Proportion of waste estimated</t>
  </si>
  <si>
    <t>103,328 of 132,344</t>
  </si>
  <si>
    <r>
      <t>m</t>
    </r>
    <r>
      <rPr>
        <vertAlign val="superscript"/>
        <sz val="11"/>
        <rFont val="Aptos Narrow"/>
        <family val="2"/>
        <scheme val="minor"/>
      </rPr>
      <t>2</t>
    </r>
    <r>
      <rPr>
        <sz val="11"/>
        <rFont val="Aptos Narrow"/>
        <family val="2"/>
        <scheme val="minor"/>
      </rPr>
      <t>. of applicable properties</t>
    </r>
  </si>
  <si>
    <t>7 of 10</t>
  </si>
  <si>
    <t>10 of 31</t>
  </si>
  <si>
    <t>Waste disclosure coverage</t>
  </si>
  <si>
    <t>No. of applicable properties</t>
  </si>
  <si>
    <t>Food waste</t>
  </si>
  <si>
    <t>Mixed municipal</t>
  </si>
  <si>
    <t>Glass</t>
  </si>
  <si>
    <t>Metals</t>
  </si>
  <si>
    <t>Paper</t>
  </si>
  <si>
    <t>Composition of total waste generated</t>
  </si>
  <si>
    <t>Composting</t>
  </si>
  <si>
    <t xml:space="preserve">Landfill </t>
  </si>
  <si>
    <t>Recycled</t>
  </si>
  <si>
    <t>Proportion waste generated via disposal and diversion route</t>
  </si>
  <si>
    <t>Non-hazardous waste</t>
  </si>
  <si>
    <r>
      <t>Hazardous waste</t>
    </r>
    <r>
      <rPr>
        <vertAlign val="superscript"/>
        <sz val="11"/>
        <color theme="1"/>
        <rFont val="Aptos Narrow"/>
        <family val="2"/>
        <scheme val="minor"/>
      </rPr>
      <t>7</t>
    </r>
  </si>
  <si>
    <t>Proportion of total weight of waste generated</t>
  </si>
  <si>
    <t xml:space="preserve">Composition of total weight of  waste generated </t>
  </si>
  <si>
    <t>Total weight of waste generated via disposal and diversion route</t>
  </si>
  <si>
    <t>Waste data is currently available for 10 of 31 properties, reflecting limited coverage where landlord-managed waste contracts are in place.
Of total reported waste, 65% is recycled and 25% is composted. No waste is sent directly to landfill.
We aim to gradually expand waste data coverage across the portfolio in future reporting periods.</t>
  </si>
  <si>
    <t>Waste generation is reported in absolute terms (tonnes).
During the reporting year, the previously disclosed applicable area for 2024 was corrected from 21,250 m² to 134,854 m² due to a data entry error. The correction does not affect reported waste volumes or year-on-year comparability, as no intensity targets are based on floor area.</t>
  </si>
  <si>
    <t>Waste reporting includes only waste managed under landlord contracts where Logistea oversees collection and disposal.
Reported data covers Swedish properties where Logistea is responsible for waste management. In other countries, properties operate under triple-net lease structures and tenant-managed waste is excluded.</t>
  </si>
  <si>
    <t>No estimations have been made for waste generation. All reported data is based on actual measurements or supplier reports. Only properties where verified waste data was available are included in the disclosure.</t>
  </si>
  <si>
    <t>N/A
Hazardous waste is not reported as it is considered immaterial to Logistea’s operations and is managed at the tenant level.</t>
  </si>
  <si>
    <t>N/A
As hazardous waste is not generated under landlord control, no normalisation methodology has been applied for this indicator.</t>
  </si>
  <si>
    <t>N/A
Hazardous waste generation is not included in Logistea’s reporting boundaries, as it falls outside of landlord-managed operations and is the responsibility of tenants.</t>
  </si>
  <si>
    <t>N/A
Logistea does not track hazardous waste production as it is not generated under landlord-controlled operations. Waste management responsibilities fall under tenant obligations.</t>
  </si>
  <si>
    <t>Hazardous waste</t>
  </si>
  <si>
    <t>Total weight of waste generated</t>
  </si>
  <si>
    <t xml:space="preserve">Tonnes  </t>
  </si>
  <si>
    <t>Waste-Abs,
Waste-LfL</t>
  </si>
  <si>
    <t xml:space="preserve">Waste </t>
  </si>
  <si>
    <t>Proportion of water estimated</t>
  </si>
  <si>
    <r>
      <t>m</t>
    </r>
    <r>
      <rPr>
        <vertAlign val="superscript"/>
        <sz val="11"/>
        <color theme="1"/>
        <rFont val="Aptos Narrow"/>
        <family val="2"/>
        <scheme val="minor"/>
      </rPr>
      <t>2</t>
    </r>
    <r>
      <rPr>
        <sz val="11"/>
        <color theme="1"/>
        <rFont val="Aptos Narrow"/>
        <family val="2"/>
        <scheme val="minor"/>
      </rPr>
      <t xml:space="preserve"> of applicable properties</t>
    </r>
  </si>
  <si>
    <t>25 of 25</t>
  </si>
  <si>
    <t xml:space="preserve">31 of 31 </t>
  </si>
  <si>
    <t xml:space="preserve">29 of 29 </t>
  </si>
  <si>
    <t>Water disclosure coverage</t>
  </si>
  <si>
    <t>No. applicable properties</t>
  </si>
  <si>
    <t>Landlord obtained water</t>
  </si>
  <si>
    <t>Water intensity</t>
  </si>
  <si>
    <r>
      <t>m</t>
    </r>
    <r>
      <rPr>
        <vertAlign val="superscript"/>
        <sz val="11"/>
        <color theme="1"/>
        <rFont val="Aptos Narrow"/>
        <family val="2"/>
        <scheme val="minor"/>
      </rPr>
      <t>3</t>
    </r>
    <r>
      <rPr>
        <sz val="11"/>
        <color theme="1"/>
        <rFont val="Aptos Narrow"/>
        <family val="2"/>
        <scheme val="minor"/>
      </rPr>
      <t>/ m</t>
    </r>
    <r>
      <rPr>
        <vertAlign val="superscript"/>
        <sz val="11"/>
        <color theme="1"/>
        <rFont val="Aptos Narrow"/>
        <family val="2"/>
        <scheme val="minor"/>
      </rPr>
      <t>2</t>
    </r>
    <r>
      <rPr>
        <sz val="11"/>
        <color theme="1"/>
        <rFont val="Aptos Narrow"/>
        <family val="2"/>
        <scheme val="minor"/>
      </rPr>
      <t>/ year</t>
    </r>
  </si>
  <si>
    <t>Total landlord-obtained water consumption increased moderately year-on-year, both in absolute and like-for-like terms, reflecting normal operational variation.
Water intensity increased slightly on a like-for-like basis, consistent with total consumption trends.
The proportion of estimated data decreased compared to the previous year, indicating improved data coverage.
All water is sourced from municipal supply networks.</t>
  </si>
  <si>
    <t>Water intensity is calculated as m³ per m²/year based on landlord-obtained consumption and gross lettable area.
The denominator is applied consistently between reporting years to ensure comparability.
Like-for-like (LfL) performance includes assets continuously owned and operational during both reporting years.</t>
  </si>
  <si>
    <t>Water reporting includes only landlord-obtained consumption for assets where Logistea holds water supply contracts and operational control.
Reporting currently covers Swedish properties. In other countries, properties operate under triple-net lease structures and tenant-controlled water consumption is excluded.</t>
  </si>
  <si>
    <t>Approximately 2–7% of reported water consumption is estimated, depending on reporting year. Estimates are based on average metered water intensity (m³/m²) applied to applicable landlord-controlled properties where direct data was unavailable.
The impact on total reported consumption is limited.</t>
  </si>
  <si>
    <t>Total landlord-obtained water</t>
  </si>
  <si>
    <r>
      <t>m</t>
    </r>
    <r>
      <rPr>
        <vertAlign val="superscript"/>
        <sz val="11"/>
        <color theme="1"/>
        <rFont val="Aptos Narrow"/>
        <family val="2"/>
        <scheme val="minor"/>
      </rPr>
      <t>3</t>
    </r>
    <r>
      <rPr>
        <sz val="11"/>
        <color theme="1"/>
        <rFont val="Aptos Narrow"/>
        <family val="2"/>
        <scheme val="minor"/>
      </rPr>
      <t>/year</t>
    </r>
  </si>
  <si>
    <t>Water-Abs
Water-LfL</t>
  </si>
  <si>
    <t>Proportion of Scope 1 + Scope 2 (market based) estimated</t>
  </si>
  <si>
    <t>Proportion of Scope 1 + Scope 2 (location based) estimated</t>
  </si>
  <si>
    <t>1 of 1</t>
  </si>
  <si>
    <t xml:space="preserve">27 of 27 </t>
  </si>
  <si>
    <t>26 of 26</t>
  </si>
  <si>
    <t>28 of 28</t>
  </si>
  <si>
    <t>27 of 27</t>
  </si>
  <si>
    <t>GHG disclosure coverage</t>
  </si>
  <si>
    <t>Scope 1 and 2 emissions (market based)</t>
  </si>
  <si>
    <r>
      <t>kgCO</t>
    </r>
    <r>
      <rPr>
        <vertAlign val="subscript"/>
        <sz val="11"/>
        <color theme="1"/>
        <rFont val="Aptos Narrow"/>
        <family val="2"/>
        <scheme val="minor"/>
      </rPr>
      <t>2</t>
    </r>
    <r>
      <rPr>
        <sz val="11"/>
        <color theme="1"/>
        <rFont val="Aptos Narrow"/>
        <family val="2"/>
        <scheme val="minor"/>
      </rPr>
      <t>e/ m</t>
    </r>
    <r>
      <rPr>
        <vertAlign val="superscript"/>
        <sz val="11"/>
        <color theme="1"/>
        <rFont val="Aptos Narrow"/>
        <family val="2"/>
        <scheme val="minor"/>
      </rPr>
      <t>2</t>
    </r>
    <r>
      <rPr>
        <sz val="11"/>
        <color theme="1"/>
        <rFont val="Aptos Narrow"/>
        <family val="2"/>
        <scheme val="minor"/>
      </rPr>
      <t>/
year</t>
    </r>
  </si>
  <si>
    <t>Scope 1 and 2 emissions (location based)</t>
  </si>
  <si>
    <t>GHG emission intensity</t>
  </si>
  <si>
    <t>GHG-Int</t>
  </si>
  <si>
    <t xml:space="preserve">Scope 1 + Scope 2 (market based) </t>
  </si>
  <si>
    <t xml:space="preserve">Scope 1 + Scope 2 (location based) </t>
  </si>
  <si>
    <t>Bioenergy: Biogas</t>
  </si>
  <si>
    <t>Indirect</t>
  </si>
  <si>
    <t>Bioenergy: Biopropane</t>
  </si>
  <si>
    <t>Direct</t>
  </si>
  <si>
    <t>Bioenergy: Wood pellets</t>
  </si>
  <si>
    <t>Outside of scopes</t>
  </si>
  <si>
    <t>Local District Heating</t>
  </si>
  <si>
    <t>Scope 2 Electricity</t>
  </si>
  <si>
    <t>Total Indirect Scope 2 Location based</t>
  </si>
  <si>
    <t>Scope 2 Electricity**</t>
  </si>
  <si>
    <t>Total Indirect Scope 2 Market based</t>
  </si>
  <si>
    <t>Indirect (Scope 2)</t>
  </si>
  <si>
    <t>GHG-Indir-Abs</t>
  </si>
  <si>
    <t>Refrigerants*</t>
  </si>
  <si>
    <t>Natural Gas</t>
  </si>
  <si>
    <t>Emissions intensity is calculated as kgCO₂e per m²/year, based on total Scope 1 emissions and Scope 2 emissions. Scope 2 is disclosed using both the location-based and market-based methods in accordance with EPRA sBPR and the GHG Protocol.
The intensity metric is calculated using Scope 2 market-based emissions, reflecting contracted electricity purchases and the actual energy sourcing of the portfolio.
Gross lettable area is used as the denominator and is applied consistently between reporting years to ensure comparability.
Like-for-like (LfL) performance includes assets that have been continuously owned and operational during both reporting years to ensure year-on-year comparability.
The intensity metric is used to monitor progress against internal carbon reduction targets.</t>
  </si>
  <si>
    <t>Emissions intensity is calculated as kgCO₂e per m²/year, based on total Scope 1 and Scope 2 (location-based) emissions and gross lettable area.
The use of area-based intensity reflects operational building performance and aligns with established real estate industry practice, enabling comparability across assets and over time.
The denominator (gross lettable area) is applied consistently between reporting years to ensure comparability.
Like-for-like (LfL) performance includes assets that have been continuously owned and operational during both reporting years to ensure year-on-year comparability.
This metric is used to track progress against internal carbon reduction targets.</t>
  </si>
  <si>
    <t>Reported emissions cover Scope 1 (direct emissions from fuel combustion) and Scope 2 (indirect emissions from purchased electricity and district heating) for assets where Logistea holds the energy contracts and operational control.
This primarily applies to Sweden and Norway. In other countries, properties operate under triple-net lease structures where tenants manage their own energy contracts; related emissions are therefore excluded from reporting.
Scope 2 emissions are reported on a location-based basis in line with EPRA sBPR guidance.</t>
  </si>
  <si>
    <t>Scope 1 and Scope 2 emissions are calculated based on actual metered energy consumption and supplier data.
During the reporting year, emission factors were updated to align with the latest available reference sources. The natural gas emission factor has been aligned with DEFRA emission factors applied in Logistea’s Annual Report and applied consistently to both 2024 and 2025 data. The emission factor for pellets has similarly been updated and applied consistently to both years to ensure comparability.
In addition, the Nordic residual mix factor used for electricity emissions has been updated to the latest published value for 2024. For comparability purposes, the updated factor has been consistently applied to the relevant reporting period.
As disclosed under Elec-Abs, 2024 electricity data for one Norwegian asset has been restated due to previously identified inaccuracies. These methodological updates do not materially affect the overall emissions trend.</t>
  </si>
  <si>
    <t>Total Direct Scope 1</t>
  </si>
  <si>
    <r>
      <t>tCO</t>
    </r>
    <r>
      <rPr>
        <vertAlign val="subscript"/>
        <sz val="11"/>
        <color theme="1"/>
        <rFont val="Aptos Narrow"/>
        <family val="2"/>
        <scheme val="minor"/>
      </rPr>
      <t>2</t>
    </r>
    <r>
      <rPr>
        <sz val="11"/>
        <color theme="1"/>
        <rFont val="Aptos Narrow"/>
        <family val="2"/>
        <scheme val="minor"/>
      </rPr>
      <t>e</t>
    </r>
  </si>
  <si>
    <t>GHG-Dir-Abs</t>
  </si>
  <si>
    <r>
      <t>Greenhouse Gas</t>
    </r>
    <r>
      <rPr>
        <vertAlign val="superscript"/>
        <sz val="11"/>
        <color theme="1"/>
        <rFont val="Aptos Narrow"/>
        <family val="2"/>
        <scheme val="minor"/>
      </rPr>
      <t>4</t>
    </r>
  </si>
  <si>
    <t>Energy intensity decreased year-on-year, reflecting significant reductions in electricity, district heating and fuel consumption across the portfolio.
The improvement is primarily driven by targeted energy efficiency measures and a structural reduction in gas consumption at one asset, which substantially reduced fossil fuel use. The trend is consistent in both absolute and like-for-like terms.
The restatement of 2024 electricity data for one Norwegian asset has a limited impact on the overall intensity trend and does not materially affect year-on-year comparability.</t>
  </si>
  <si>
    <t>Energy intensity is reported as kWh/m²/year, reflecting energy consumption relative to the gross lettable area of the portfolio.
This metric aligns with established real estate industry practice and provides a consistent and comparable measure of building operational efficiency over time.
The use of area-based intensity ensures that performance trends reflect changes in building energy efficiency rather than fluctuations in revenue or asset valuation.
Where required under applicable reporting frameworks, additional intensity metrics may be disclosed separately.</t>
  </si>
  <si>
    <t>The intensity calculation is based on landlord-obtained energy consumption and reflects assets under operational control, consistent with the reporting boundary applied for Energy-Abs.</t>
  </si>
  <si>
    <t>Energy intensity is calculated based on reported landlord-obtained energy consumption and gross lettable area.
As disclosed under Elec-Abs, 2024 electricity consumption for one Norwegian asset has been restated and estimated based on verified 2025 data due to previously identified data inaccuracies. This adjustment has a limited impact on overall portfolio comparability and does not materially affect the reported intensity trend.</t>
  </si>
  <si>
    <t>Landlord-obtained energy</t>
  </si>
  <si>
    <t>Energy Intensity</t>
  </si>
  <si>
    <t>kWh/ m2/
year</t>
  </si>
  <si>
    <t>Proportion of fuel estimated</t>
  </si>
  <si>
    <t>9,851of 39,922</t>
  </si>
  <si>
    <t>1 of 3</t>
  </si>
  <si>
    <t>3 of 3</t>
  </si>
  <si>
    <t>2 of 2</t>
  </si>
  <si>
    <t>Fuel disclosure coverage</t>
  </si>
  <si>
    <t>Quantities of landlord obtained fuels by source</t>
  </si>
  <si>
    <t>MWh</t>
  </si>
  <si>
    <t>Proportion of landlord obtained fuel by source</t>
  </si>
  <si>
    <t>Proportion of landlord-obtained fuels from renewable sources</t>
  </si>
  <si>
    <t>Total fuel</t>
  </si>
  <si>
    <t>Total landlord-obtained fuel consumption decreased significantly year-on-year, both in absolute and like-for-like terms.
The reduction is primarily attributable to a substantial decrease in gas consumption at one asset, which represents the main source of fuel use within the portfolio.
Gas consumption at this property decreased from approximately 346,631 to 18,895, resulting in a structural reduction in fossil fuel use and associated emissions.
The decrease reflects operational changes and reduced reliance on gas-based heating at this asset.</t>
  </si>
  <si>
    <t>No intensity metric is reported under Fuels-Abs or Fuels-LfL, as energy intensity is disclosed separately under Energy-Int in accordance with EPRA sBPR.
Like-for-like (LfL) performance includes assets continuously owned and operational during both reporting years to ensure comparability.</t>
  </si>
  <si>
    <t>Landlord-obtained fuels include fuels purchased and controlled directly by Logistea, primarily relating to gas consumption for heating in one asset. In other properties operating under triple-net lease structures, tenant-controlled fuel consumption is excluded.</t>
  </si>
  <si>
    <t>No estimations or extrapolations have been made for landlord-obtained fuel consumption. All reported figures are based on actual metered consumption and supplier data.</t>
  </si>
  <si>
    <t>Total landlord-obtained fuels</t>
  </si>
  <si>
    <t>Fuels</t>
  </si>
  <si>
    <t>Fuels-Abs,
Fuels-LfL</t>
  </si>
  <si>
    <t>Proportion of heating and cooling estimated</t>
  </si>
  <si>
    <t>24,8603 of 26,0869</t>
  </si>
  <si>
    <t>19 of 20</t>
  </si>
  <si>
    <t>20 of 20</t>
  </si>
  <si>
    <t>Heating and cooling disclosure coverage</t>
  </si>
  <si>
    <t>Fossil fuels &amp; Peat (Heating oil, natural gas, coal, peat)</t>
  </si>
  <si>
    <t xml:space="preserve">Nuclear electricity (Electricity from nuclear power) </t>
  </si>
  <si>
    <t>Bioenergy (Biomass, Bio-oil, Biogas)</t>
  </si>
  <si>
    <t>Recovered energy (Waste-to-Energy, Industrial waste heat, Flue gas condensation, Heat from heat pumps)</t>
  </si>
  <si>
    <t>Quantity of landlord obtained heating and cooling by source</t>
  </si>
  <si>
    <t>Proportion of landlord obtained heating and cooling by source</t>
  </si>
  <si>
    <t>Proportion of landlord obtained district heating and cooling from renewable sources</t>
  </si>
  <si>
    <t>Total heating and cooling</t>
  </si>
  <si>
    <t>Total landlord-obtained district heating and cooling consumption decreased year-on-year by approximately 8%, both in absolute and like-for-like terms.
The reduction is primarily attributable to operational optimisation measures and normal seasonal variation.
The majority (94.2%) of purchased district heating and cooling is based on renewable or recovered energy sources, reflecting the standard energy mix in our operating locations.
While no specific renewable supply agreements are currently in place, we are exploring opportunities to further strengthen the renewable share of purchased heating.</t>
  </si>
  <si>
    <t>No intensity metric is reported under DH&amp;C-Abs or DH&amp;C-LfL, as energy intensity is disclosed separately under Energy-Int in accordance with EPRA sBPR.
Like-for-like (LfL) performance includes assets that have been continuously owned and operational during both reporting years to ensure year-on-year comparability.</t>
  </si>
  <si>
    <t>District heating and cooling are relevant only for Swedish assets, where Logistea holds the contracts and operational control. In other countries, assets operate under triple-net lease structures, where tenants are responsible for heating and cooling contracts. Tenant-controlled consumption is therefore excluded from this disclosure.</t>
  </si>
  <si>
    <t>No estimations or extrapolations have been made for district heating and cooling consumption. All reported figures are based on actual metered consumption and supplier data.</t>
  </si>
  <si>
    <t>Total landlord-obtained district heating and cooling</t>
  </si>
  <si>
    <t>District heating and cooling</t>
  </si>
  <si>
    <t>DH&amp;C-Abs,
DH&amp;C-LFL</t>
  </si>
  <si>
    <t>Proportion of electricity estimated</t>
  </si>
  <si>
    <t>16,700 of 16,700</t>
  </si>
  <si>
    <t>283,115 of 307,532</t>
  </si>
  <si>
    <t>299,815 of 324,232</t>
  </si>
  <si>
    <t>22 of 24</t>
  </si>
  <si>
    <t xml:space="preserve">24 of 24 </t>
  </si>
  <si>
    <t>23 of 25</t>
  </si>
  <si>
    <t>Energy disclosure coverage</t>
  </si>
  <si>
    <t>Coal</t>
  </si>
  <si>
    <t>Nuclear</t>
  </si>
  <si>
    <t>Biofuels</t>
  </si>
  <si>
    <t>Hydroelectric technology</t>
  </si>
  <si>
    <t>Wind turbine</t>
  </si>
  <si>
    <t>Solar Photovoltaic</t>
  </si>
  <si>
    <t>Quantity of landlord obtained electricity by source:</t>
  </si>
  <si>
    <t>Proportion of landlord obtained electricity by source:</t>
  </si>
  <si>
    <t>Quantity of landlord obtained electricity from renewable sources</t>
  </si>
  <si>
    <t>Proportion of landlord obtained electricity from renewable sources</t>
  </si>
  <si>
    <t xml:space="preserve">Total electricity </t>
  </si>
  <si>
    <t>Total landlord-obtained electricity consumption decreased year-on-year, both in absolute (–18%) and like-for-like terms (–21%). The stronger LfL reduction reflects genuine performance improvements rather than portfolio effects.
Targeted energy efficiency measures were implemented during the year, including optimisation of technical installations and improved energy management practices.
A significant share of electricity is sourced from contracts with a predominantly renewable energy mix. The majority of Swedish assets operate under agreements with predominantly renewable electricity; newly acquired Swedish assets and the Norwegian portfolio are scheduled to transition to predominantly renewable contracts during 2026.
For one Norwegian asset, 2024 consumption has been restated due to previously identified data inaccuracies. The impact on portfolio-level performance is limited.</t>
  </si>
  <si>
    <t>Like-for-like (LfL) performance includes assets that have been continuously owned and operational during both reporting years.
Due to the restatement of 2024 electricity consumption for the Norwegian asset (see Estimation section), the like-for-like comparison for this asset does not reflect an underlying performance change between 2024 and 2025.
However, the impact on overall portfolio LfL performance is limited and does not materially affect the reported reduction.</t>
  </si>
  <si>
    <t>Landlord-obtained electricity includes only electricity contracted and paid for directly by Logistea and under Logistea’s operational control.
This primarily applies to assets located in Sweden and Norway. In other countries, assets are generally operated under triple-net lease structures, where tenants are responsible for their own electricity contracts. Tenant-controlled electricity consumption is therefore excluded from this disclosure.
The reporting boundary is aligned with EPRA sBPR guidelines and reflects the operational control principle.</t>
  </si>
  <si>
    <t>With the exception of one Norwegian asset for the 2024 reporting year, no estimations or extrapolations have been made.
For the Norwegian property, previously reported 2024 electricity data was identified as inaccurate. The figure has therefore been restated and estimated based on the verified 2025 metered consumption level to ensure improved data accuracy and consistency.
The estimation applies only to this specific asset and year and does not materially affect portfolio-level comparability.</t>
  </si>
  <si>
    <t>Total landlord-obtained electricity</t>
  </si>
  <si>
    <t>Electricity</t>
  </si>
  <si>
    <t>Elec-Abs,
Elec-LfL</t>
  </si>
  <si>
    <t>Netherland</t>
  </si>
  <si>
    <t>Unites of measure</t>
  </si>
  <si>
    <t xml:space="preserve">Narrative on performance </t>
  </si>
  <si>
    <t>Normalisation</t>
  </si>
  <si>
    <t xml:space="preserve">Boundaries - Reporting on landlord and tenant consumption </t>
  </si>
  <si>
    <t>Estimation of landlord-obtained utility consumption</t>
  </si>
  <si>
    <t>EPRA Sustainability Performance Measures (Environment)</t>
  </si>
  <si>
    <t>Logistea recognizes the importance of Scope 3 emissions and their relevance in the real estate sector. Although Scope 3 emissions are included in our greenhouse gas reporting within the sustainability report, we are not yet in a position to report Scope 3 emissions in accordance with the EPRA sBPR methodology. The methodology applied in our reporting under the GHG Protocol currently differs from the requirements set out in the EPRA sBPR guidelines. We will continue to develop and align our reporting approach; however, for the reporting year 2025, Scope 3 emissions are excluded from this table.
The company continues to develop data collection processes and collaborative initiatives with tenants and suppliers to better understand and manage value chain emissions. Future inclusion within EPRA reporting will be evaluated as data availability and methodological consistency improve.</t>
  </si>
  <si>
    <r>
      <rPr>
        <b/>
        <sz val="11"/>
        <color theme="1"/>
        <rFont val="Aptos Narrow"/>
        <family val="2"/>
        <scheme val="minor"/>
      </rPr>
      <t>1. Double materiality assessment:</t>
    </r>
    <r>
      <rPr>
        <sz val="11"/>
        <color theme="1"/>
        <rFont val="Aptos Narrow"/>
        <family val="2"/>
        <scheme val="minor"/>
      </rPr>
      <t xml:space="preserve"> Logistea’s sustainability reporting follows the ESRS framework, as reflected in our Double Materiality Assessment (DMA). However, the EPRA Sustainability Best Practices Recommendations (sBPR) include specific indicators that do not directly correspond to ESRS sub-topics. Certain EPRA indicators — such as Gender Pay Gap (Diversity-Pay), and Headquarters performance — are not included in this EPRA disclosure based on our double materiality assessment and current reporting scope. For further details, please refer to our DMA overview (tab DMA).</t>
    </r>
  </si>
  <si>
    <r>
      <rPr>
        <b/>
        <sz val="11"/>
        <color theme="1"/>
        <rFont val="Aptos Narrow"/>
        <family val="2"/>
        <scheme val="minor"/>
      </rPr>
      <t>**Scope 2 Electricity:</t>
    </r>
    <r>
      <rPr>
        <sz val="11"/>
        <color theme="1"/>
        <rFont val="Aptos Narrow"/>
        <family val="2"/>
        <scheme val="minor"/>
      </rPr>
      <t xml:space="preserve"> In our disclosure of market-based Scope 2 emissions, a CO₂ factor of 0 is applied to electricity procured under fossil-free or renewable electricity contracts, as verified through Energy Attribute Certificates (EACs). For electricity not covered by such contracts, the country-specific residual mix is applied, in line with GHG Protocol guidance.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</si>
</sst>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_-* #,##0_-;\-* #,##0_-;_-* &quot;-&quot;??_-;_-@_-"/>
  </numFmts>
  <fonts count="24"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1"/>
      <color rgb="FF305496"/>
      <name val="Aptos Narrow"/>
      <family val="2"/>
      <scheme val="minor"/>
    </font>
    <font>
      <sz val="11"/>
      <color rgb="FF0070C0"/>
      <name val="Aptos Narrow"/>
      <family val="2"/>
      <scheme val="minor"/>
    </font>
    <font>
      <sz val="11"/>
      <name val="Aptos Narrow"/>
      <family val="2"/>
      <scheme val="minor"/>
    </font>
    <font>
      <i/>
      <sz val="11"/>
      <color theme="1"/>
      <name val="Aptos Narrow"/>
      <family val="2"/>
      <scheme val="minor"/>
    </font>
    <font>
      <sz val="11"/>
      <color rgb="FF7030A0"/>
      <name val="Aptos Narrow"/>
      <family val="2"/>
      <scheme val="minor"/>
    </font>
    <font>
      <b/>
      <sz val="11"/>
      <name val="Aptos Narrow"/>
      <family val="2"/>
      <scheme val="minor"/>
    </font>
    <font>
      <sz val="11"/>
      <color theme="4" tint="-0.249977111117893"/>
      <name val="Aptos Narrow"/>
      <family val="2"/>
      <scheme val="minor"/>
    </font>
    <font>
      <b/>
      <sz val="11"/>
      <color theme="4" tint="-0.249977111117893"/>
      <name val="Aptos Narrow"/>
      <family val="2"/>
      <scheme val="minor"/>
    </font>
    <font>
      <vertAlign val="superscript"/>
      <sz val="11"/>
      <name val="Aptos Narrow"/>
      <family val="2"/>
      <scheme val="minor"/>
    </font>
    <font>
      <vertAlign val="superscript"/>
      <sz val="11"/>
      <color theme="1"/>
      <name val="Aptos Narrow"/>
      <family val="2"/>
      <scheme val="minor"/>
    </font>
    <font>
      <sz val="11"/>
      <color rgb="FF00B050"/>
      <name val="Aptos Narrow"/>
      <family val="2"/>
      <scheme val="minor"/>
    </font>
    <font>
      <sz val="11"/>
      <color theme="5"/>
      <name val="Aptos Narrow"/>
      <family val="2"/>
      <scheme val="minor"/>
    </font>
    <font>
      <vertAlign val="subscript"/>
      <sz val="11"/>
      <color theme="1"/>
      <name val="Aptos Narrow"/>
      <family val="2"/>
      <scheme val="minor"/>
    </font>
    <font>
      <sz val="11"/>
      <color theme="1" tint="0.499984740745262"/>
      <name val="Aptos Narrow"/>
      <family val="2"/>
      <scheme val="minor"/>
    </font>
    <font>
      <sz val="11"/>
      <color rgb="FF242424"/>
      <name val="Aptos Narrow"/>
      <family val="2"/>
    </font>
    <font>
      <b/>
      <sz val="11"/>
      <color theme="0"/>
      <name val="Arial Narrow"/>
      <family val="2"/>
    </font>
    <font>
      <sz val="11"/>
      <color rgb="FF104861"/>
      <name val="Aptos Narrow"/>
      <family val="2"/>
      <scheme val="minor"/>
    </font>
    <font>
      <b/>
      <sz val="11"/>
      <color rgb="FF104861"/>
      <name val="Aptos Narrow"/>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7FBFF"/>
        <bgColor indexed="64"/>
      </patternFill>
    </fill>
    <fill>
      <patternFill patternType="solid">
        <fgColor rgb="FFFFC000"/>
        <bgColor indexed="64"/>
      </patternFill>
    </fill>
    <fill>
      <patternFill patternType="solid">
        <fgColor rgb="FF104861"/>
        <bgColor indexed="64"/>
      </patternFill>
    </fill>
    <fill>
      <patternFill patternType="solid">
        <fgColor theme="4" tint="-0.249977111117893"/>
        <bgColor indexed="64"/>
      </patternFill>
    </fill>
    <fill>
      <patternFill patternType="solid">
        <fgColor rgb="FF305496"/>
        <bgColor indexed="64"/>
      </patternFill>
    </fill>
    <fill>
      <patternFill patternType="solid">
        <fgColor theme="2"/>
        <bgColor indexed="64"/>
      </patternFill>
    </fill>
    <fill>
      <patternFill patternType="solid">
        <fgColor theme="0"/>
        <bgColor indexed="64"/>
      </patternFill>
    </fill>
    <fill>
      <patternFill patternType="solid">
        <fgColor theme="4" tint="-0.499984740745262"/>
        <bgColor indexed="64"/>
      </patternFill>
    </fill>
  </fills>
  <borders count="24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theme="0"/>
      </left>
      <right/>
      <top/>
      <bottom style="thin">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1" tint="0.499984740745262"/>
      </right>
      <top/>
      <bottom style="thin">
        <color indexed="64"/>
      </bottom>
      <diagonal/>
    </border>
    <border>
      <left/>
      <right/>
      <top/>
      <bottom style="thin">
        <color indexed="64"/>
      </bottom>
      <diagonal/>
    </border>
    <border>
      <left style="thin">
        <color theme="1" tint="0.499984740745262"/>
      </left>
      <right/>
      <top/>
      <bottom style="thin">
        <color indexed="64"/>
      </bottom>
      <diagonal/>
    </border>
    <border>
      <left style="thin">
        <color theme="1" tint="0.499984740745262"/>
      </left>
      <right style="thin">
        <color theme="1" tint="0.499984740745262"/>
      </right>
      <top/>
      <bottom style="thin">
        <color theme="1" tint="0.499984740745262"/>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style="medium">
        <color rgb="FF305496"/>
      </top>
      <bottom style="thin">
        <color indexed="64"/>
      </bottom>
      <diagonal/>
    </border>
    <border>
      <left/>
      <right/>
      <top style="medium">
        <color rgb="FF305496"/>
      </top>
      <bottom style="thin">
        <color indexed="64"/>
      </bottom>
      <diagonal/>
    </border>
    <border>
      <left style="thin">
        <color indexed="64"/>
      </left>
      <right/>
      <top style="medium">
        <color rgb="FF305496"/>
      </top>
      <bottom style="thin">
        <color indexed="64"/>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right style="thin">
        <color rgb="FF305496"/>
      </right>
      <top style="medium">
        <color rgb="FF305496"/>
      </top>
      <bottom style="medium">
        <color rgb="FF305496"/>
      </bottom>
      <diagonal/>
    </border>
    <border>
      <left style="medium">
        <color rgb="FF305496"/>
      </left>
      <right/>
      <top style="medium">
        <color rgb="FF305496"/>
      </top>
      <bottom style="medium">
        <color rgb="FF305496"/>
      </bottom>
      <diagonal/>
    </border>
    <border>
      <left style="thin">
        <color theme="4" tint="-0.249977111117893"/>
      </left>
      <right style="thin">
        <color rgb="FF305496"/>
      </right>
      <top style="medium">
        <color rgb="FF305496"/>
      </top>
      <bottom style="medium">
        <color rgb="FF305496"/>
      </bottom>
      <diagonal/>
    </border>
    <border>
      <left style="thin">
        <color theme="4" tint="-0.249977111117893"/>
      </left>
      <right style="thin">
        <color theme="4" tint="-0.249977111117893"/>
      </right>
      <top style="medium">
        <color rgb="FF305496"/>
      </top>
      <bottom style="medium">
        <color rgb="FF305496"/>
      </bottom>
      <diagonal/>
    </border>
    <border>
      <left style="medium">
        <color rgb="FF305496"/>
      </left>
      <right style="thin">
        <color theme="4" tint="-0.249977111117893"/>
      </right>
      <top style="medium">
        <color rgb="FF305496"/>
      </top>
      <bottom style="medium">
        <color rgb="FF305496"/>
      </bottom>
      <diagonal/>
    </border>
    <border>
      <left style="thin">
        <color indexed="64"/>
      </left>
      <right style="thin">
        <color theme="1" tint="0.499984740745262"/>
      </right>
      <top/>
      <bottom/>
      <diagonal/>
    </border>
    <border>
      <left style="thin">
        <color indexed="64"/>
      </left>
      <right style="medium">
        <color indexed="64"/>
      </right>
      <top style="thin">
        <color indexed="64"/>
      </top>
      <bottom style="thin">
        <color indexed="64"/>
      </bottom>
      <diagonal/>
    </border>
    <border>
      <left style="thin">
        <color theme="1" tint="0.499984740745262"/>
      </left>
      <right style="thin">
        <color theme="1" tint="0.499984740745262"/>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4" tint="-0.249977111117893"/>
      </left>
      <right style="medium">
        <color rgb="FF305496"/>
      </right>
      <top style="medium">
        <color rgb="FF305496"/>
      </top>
      <bottom style="medium">
        <color rgb="FF305496"/>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bottom style="thin">
        <color indexed="64"/>
      </bottom>
      <diagonal/>
    </border>
    <border>
      <left style="thin">
        <color theme="0"/>
      </left>
      <right style="thin">
        <color theme="1" tint="0.499984740745262"/>
      </right>
      <top/>
      <bottom style="thin">
        <color indexed="64"/>
      </bottom>
      <diagonal/>
    </border>
    <border>
      <left style="thin">
        <color theme="0"/>
      </left>
      <right style="thin">
        <color theme="1" tint="0.499984740745262"/>
      </right>
      <top/>
      <bottom/>
      <diagonal/>
    </border>
    <border>
      <left/>
      <right style="medium">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indexed="64"/>
      </right>
      <top/>
      <bottom style="thin">
        <color theme="1" tint="0.499984740745262"/>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diagonal/>
    </border>
    <border>
      <left style="thin">
        <color rgb="FF305496"/>
      </left>
      <right style="thin">
        <color rgb="FF305496"/>
      </right>
      <top style="thin">
        <color rgb="FF305496"/>
      </top>
      <bottom style="medium">
        <color rgb="FF305496"/>
      </bottom>
      <diagonal/>
    </border>
    <border>
      <left style="medium">
        <color rgb="FF305496"/>
      </left>
      <right style="thin">
        <color rgb="FF305496"/>
      </right>
      <top style="thin">
        <color rgb="FF305496"/>
      </top>
      <bottom style="medium">
        <color rgb="FF305496"/>
      </bottom>
      <diagonal/>
    </border>
    <border>
      <left style="thin">
        <color rgb="FF305496"/>
      </left>
      <right style="medium">
        <color rgb="FF305496"/>
      </right>
      <top/>
      <bottom style="medium">
        <color rgb="FF305496"/>
      </bottom>
      <diagonal/>
    </border>
    <border>
      <left style="medium">
        <color rgb="FF305496"/>
      </left>
      <right/>
      <top/>
      <bottom style="medium">
        <color rgb="FF305496"/>
      </bottom>
      <diagonal/>
    </border>
    <border>
      <left style="thin">
        <color rgb="FF305496"/>
      </left>
      <right style="thin">
        <color rgb="FF305496"/>
      </right>
      <top style="thin">
        <color rgb="FF305496"/>
      </top>
      <bottom style="thin">
        <color rgb="FF305496"/>
      </bottom>
      <diagonal/>
    </border>
    <border>
      <left style="medium">
        <color rgb="FF305496"/>
      </left>
      <right style="thin">
        <color rgb="FF305496"/>
      </right>
      <top style="thin">
        <color rgb="FF305496"/>
      </top>
      <bottom style="thin">
        <color rgb="FF305496"/>
      </bottom>
      <diagonal/>
    </border>
    <border>
      <left style="thin">
        <color rgb="FF305496"/>
      </left>
      <right style="medium">
        <color rgb="FF305496"/>
      </right>
      <top/>
      <bottom/>
      <diagonal/>
    </border>
    <border>
      <left style="medium">
        <color rgb="FF305496"/>
      </left>
      <right/>
      <top/>
      <bottom/>
      <diagonal/>
    </border>
    <border>
      <left style="thin">
        <color rgb="FF305496"/>
      </left>
      <right style="thin">
        <color rgb="FF305496"/>
      </right>
      <top style="medium">
        <color rgb="FF305496"/>
      </top>
      <bottom style="thin">
        <color rgb="FF305496"/>
      </bottom>
      <diagonal/>
    </border>
    <border>
      <left style="medium">
        <color rgb="FF305496"/>
      </left>
      <right style="thin">
        <color rgb="FF305496"/>
      </right>
      <top style="medium">
        <color rgb="FF305496"/>
      </top>
      <bottom style="thin">
        <color rgb="FF305496"/>
      </bottom>
      <diagonal/>
    </border>
    <border>
      <left style="thin">
        <color rgb="FF305496"/>
      </left>
      <right style="medium">
        <color rgb="FF305496"/>
      </right>
      <top style="medium">
        <color rgb="FF305496"/>
      </top>
      <bottom/>
      <diagonal/>
    </border>
    <border>
      <left style="medium">
        <color rgb="FF305496"/>
      </left>
      <right/>
      <top style="medium">
        <color rgb="FF305496"/>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1" tint="0.499984740745262"/>
      </bottom>
      <diagonal/>
    </border>
    <border>
      <left style="thin">
        <color rgb="FF305496"/>
      </left>
      <right style="thin">
        <color rgb="FF305496"/>
      </right>
      <top style="thin">
        <color indexed="64"/>
      </top>
      <bottom style="thin">
        <color indexed="64"/>
      </bottom>
      <diagonal/>
    </border>
    <border>
      <left style="thin">
        <color indexed="64"/>
      </left>
      <right style="thin">
        <color rgb="FF305496"/>
      </right>
      <top style="thin">
        <color indexed="64"/>
      </top>
      <bottom style="thin">
        <color indexed="64"/>
      </bottom>
      <diagonal/>
    </border>
    <border>
      <left style="thin">
        <color theme="1" tint="0.499984740745262"/>
      </left>
      <right/>
      <top/>
      <bottom/>
      <diagonal/>
    </border>
    <border>
      <left style="thin">
        <color rgb="FF305496"/>
      </left>
      <right style="thin">
        <color rgb="FF305496"/>
      </right>
      <top style="thin">
        <color rgb="FF305496"/>
      </top>
      <bottom/>
      <diagonal/>
    </border>
    <border>
      <left/>
      <right style="thin">
        <color rgb="FF305496"/>
      </right>
      <top style="thin">
        <color rgb="FF305496"/>
      </top>
      <bottom/>
      <diagonal/>
    </border>
    <border>
      <left/>
      <right style="thin">
        <color indexed="64"/>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style="thin">
        <color theme="1" tint="0.499984740745262"/>
      </left>
      <right/>
      <top style="thin">
        <color theme="1" tint="0.499984740745262"/>
      </top>
      <bottom/>
      <diagonal/>
    </border>
    <border>
      <left/>
      <right style="medium">
        <color indexed="64"/>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left>
      <right/>
      <top/>
      <bottom/>
      <diagonal/>
    </border>
    <border>
      <left style="thin">
        <color theme="4" tint="-0.249977111117893"/>
      </left>
      <right style="thin">
        <color theme="4" tint="-0.249977111117893"/>
      </right>
      <top/>
      <bottom style="thin">
        <color theme="4" tint="-0.249977111117893"/>
      </bottom>
      <diagonal/>
    </border>
    <border>
      <left style="thin">
        <color indexed="64"/>
      </left>
      <right style="thin">
        <color theme="4" tint="-0.249977111117893"/>
      </right>
      <top style="thin">
        <color indexed="64"/>
      </top>
      <bottom style="thin">
        <color indexed="64"/>
      </bottom>
      <diagonal/>
    </border>
    <border>
      <left style="thin">
        <color theme="1" tint="0.499984740745262"/>
      </left>
      <right style="thin">
        <color indexed="64"/>
      </right>
      <top/>
      <bottom style="thin">
        <color indexed="64"/>
      </bottom>
      <diagonal/>
    </border>
    <border>
      <left/>
      <right style="thin">
        <color theme="1" tint="0.499984740745262"/>
      </right>
      <top/>
      <bottom/>
      <diagonal/>
    </border>
    <border>
      <left/>
      <right style="thin">
        <color theme="1" tint="0.499984740745262"/>
      </right>
      <top style="thin">
        <color theme="1" tint="0.499984740745262"/>
      </top>
      <bottom style="thin">
        <color theme="1" tint="0.499984740745262"/>
      </bottom>
      <diagonal/>
    </border>
    <border>
      <left/>
      <right/>
      <top style="thin">
        <color indexed="64"/>
      </top>
      <bottom/>
      <diagonal/>
    </border>
    <border>
      <left/>
      <right style="thin">
        <color indexed="64"/>
      </right>
      <top style="thin">
        <color indexed="64"/>
      </top>
      <bottom/>
      <diagonal/>
    </border>
    <border>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indexed="64"/>
      </left>
      <right style="thin">
        <color theme="1" tint="0.499984740745262"/>
      </right>
      <top style="thin">
        <color theme="1" tint="0.499984740745262"/>
      </top>
      <bottom style="thin">
        <color indexed="64"/>
      </bottom>
      <diagonal/>
    </border>
    <border>
      <left style="medium">
        <color indexed="64"/>
      </left>
      <right style="thin">
        <color theme="1" tint="0.499984740745262"/>
      </right>
      <top style="thin">
        <color theme="1" tint="0.499984740745262"/>
      </top>
      <bottom style="thin">
        <color indexed="64"/>
      </bottom>
      <diagonal/>
    </border>
    <border>
      <left style="thin">
        <color theme="1" tint="0.499984740745262"/>
      </left>
      <right style="medium">
        <color indexed="64"/>
      </right>
      <top style="thin">
        <color theme="1" tint="0.499984740745262"/>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theme="1" tint="0.499984740745262"/>
      </bottom>
      <diagonal/>
    </border>
    <border>
      <left style="thin">
        <color rgb="FF305496"/>
      </left>
      <right style="thin">
        <color indexed="64"/>
      </right>
      <top style="thin">
        <color rgb="FF305496"/>
      </top>
      <bottom style="thin">
        <color indexed="64"/>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305496"/>
      </left>
      <right style="thin">
        <color rgb="FF305496"/>
      </right>
      <top/>
      <bottom style="thin">
        <color rgb="FF305496"/>
      </bottom>
      <diagonal/>
    </border>
    <border>
      <left style="thin">
        <color rgb="FF305496"/>
      </left>
      <right/>
      <top/>
      <bottom style="thin">
        <color rgb="FF305496"/>
      </bottom>
      <diagonal/>
    </border>
    <border>
      <left/>
      <right/>
      <top style="thin">
        <color theme="1" tint="0.499984740745262"/>
      </top>
      <bottom style="thin">
        <color theme="1" tint="0.499984740745262"/>
      </bottom>
      <diagonal/>
    </border>
    <border>
      <left/>
      <right style="thin">
        <color indexed="64"/>
      </right>
      <top style="thin">
        <color theme="0" tint="-4.9989318521683403E-2"/>
      </top>
      <bottom style="medium">
        <color rgb="FF305496"/>
      </bottom>
      <diagonal/>
    </border>
    <border>
      <left style="thin">
        <color theme="4" tint="-0.249977111117893"/>
      </left>
      <right style="thin">
        <color theme="4" tint="-0.249977111117893"/>
      </right>
      <top/>
      <bottom style="medium">
        <color rgb="FF305496"/>
      </bottom>
      <diagonal/>
    </border>
    <border>
      <left style="medium">
        <color rgb="FF305496"/>
      </left>
      <right style="thin">
        <color theme="4" tint="-0.249977111117893"/>
      </right>
      <top/>
      <bottom style="medium">
        <color rgb="FF305496"/>
      </bottom>
      <diagonal/>
    </border>
    <border>
      <left style="thin">
        <color theme="4" tint="-0.249977111117893"/>
      </left>
      <right style="medium">
        <color rgb="FF305496"/>
      </right>
      <top/>
      <bottom style="medium">
        <color rgb="FF305496"/>
      </bottom>
      <diagonal/>
    </border>
    <border>
      <left style="thin">
        <color theme="4" tint="-0.249977111117893"/>
      </left>
      <right/>
      <top/>
      <bottom style="thin">
        <color theme="4" tint="-0.249977111117893"/>
      </bottom>
      <diagonal/>
    </border>
    <border>
      <left/>
      <right style="thin">
        <color indexed="64"/>
      </right>
      <top style="thin">
        <color theme="0" tint="-4.9989318521683403E-2"/>
      </top>
      <bottom style="thin">
        <color theme="0" tint="-4.9989318521683403E-2"/>
      </bottom>
      <diagonal/>
    </border>
    <border>
      <left style="thin">
        <color theme="4" tint="-0.249977111117893"/>
      </left>
      <right style="medium">
        <color rgb="FF305496"/>
      </right>
      <top/>
      <bottom/>
      <diagonal/>
    </border>
    <border>
      <left style="thin">
        <color theme="4" tint="-0.249977111117893"/>
      </left>
      <right style="medium">
        <color rgb="FF305496"/>
      </right>
      <top style="thin">
        <color rgb="FF305496"/>
      </top>
      <bottom style="thin">
        <color rgb="FF305496"/>
      </bottom>
      <diagonal/>
    </border>
    <border>
      <left style="thin">
        <color theme="4" tint="-0.249977111117893"/>
      </left>
      <right/>
      <top/>
      <bottom/>
      <diagonal/>
    </border>
    <border>
      <left/>
      <right style="thin">
        <color indexed="64"/>
      </right>
      <top style="medium">
        <color rgb="FF305496"/>
      </top>
      <bottom style="thin">
        <color theme="0" tint="-4.9989318521683403E-2"/>
      </bottom>
      <diagonal/>
    </border>
    <border>
      <left style="thin">
        <color theme="4" tint="-0.249977111117893"/>
      </left>
      <right style="thin">
        <color theme="4" tint="-0.249977111117893"/>
      </right>
      <top style="medium">
        <color rgb="FF305496"/>
      </top>
      <bottom style="thin">
        <color indexed="64"/>
      </bottom>
      <diagonal/>
    </border>
    <border>
      <left style="medium">
        <color rgb="FF305496"/>
      </left>
      <right style="thin">
        <color theme="4" tint="-0.249977111117893"/>
      </right>
      <top style="medium">
        <color rgb="FF305496"/>
      </top>
      <bottom style="thin">
        <color indexed="64"/>
      </bottom>
      <diagonal/>
    </border>
    <border>
      <left style="thin">
        <color theme="4" tint="-0.249977111117893"/>
      </left>
      <right style="thin">
        <color indexed="64"/>
      </right>
      <top style="medium">
        <color rgb="FF305496"/>
      </top>
      <bottom/>
      <diagonal/>
    </border>
    <border>
      <left style="thin">
        <color theme="4" tint="-0.249977111117893"/>
      </left>
      <right style="medium">
        <color rgb="FF305496"/>
      </right>
      <top style="medium">
        <color rgb="FF305496"/>
      </top>
      <bottom/>
      <diagonal/>
    </border>
    <border>
      <left style="medium">
        <color rgb="FF305496"/>
      </left>
      <right style="thin">
        <color theme="4" tint="-0.249977111117893"/>
      </right>
      <top style="medium">
        <color rgb="FF305496"/>
      </top>
      <bottom/>
      <diagonal/>
    </border>
    <border>
      <left/>
      <right style="thin">
        <color indexed="64"/>
      </right>
      <top style="thin">
        <color theme="0" tint="-4.9989318521683403E-2"/>
      </top>
      <bottom/>
      <diagonal/>
    </border>
    <border>
      <left style="thin">
        <color theme="4" tint="-0.249977111117893"/>
      </left>
      <right style="thin">
        <color rgb="FF305496"/>
      </right>
      <top/>
      <bottom/>
      <diagonal/>
    </border>
    <border>
      <left style="thin">
        <color theme="4" tint="-0.249977111117893"/>
      </left>
      <right style="thin">
        <color theme="4" tint="-0.249977111117893"/>
      </right>
      <top/>
      <bottom/>
      <diagonal/>
    </border>
    <border>
      <left/>
      <right/>
      <top style="thin">
        <color theme="0" tint="-4.9989318521683403E-2"/>
      </top>
      <bottom/>
      <diagonal/>
    </border>
    <border>
      <left style="thin">
        <color theme="4" tint="-0.249977111117893"/>
      </left>
      <right style="thin">
        <color rgb="FF305496"/>
      </right>
      <top style="thin">
        <color theme="4" tint="-0.249977111117893"/>
      </top>
      <bottom style="thin">
        <color indexed="64"/>
      </bottom>
      <diagonal/>
    </border>
    <border>
      <left style="thin">
        <color theme="4" tint="-0.249977111117893"/>
      </left>
      <right style="thin">
        <color theme="4" tint="-0.249977111117893"/>
      </right>
      <top style="thin">
        <color theme="4" tint="-0.249977111117893"/>
      </top>
      <bottom style="thin">
        <color indexed="64"/>
      </bottom>
      <diagonal/>
    </border>
    <border>
      <left/>
      <right/>
      <top style="thin">
        <color theme="0" tint="-4.9989318521683403E-2"/>
      </top>
      <bottom style="thin">
        <color theme="0" tint="-4.9989318521683403E-2"/>
      </bottom>
      <diagonal/>
    </border>
    <border>
      <left style="thin">
        <color theme="4" tint="-0.249977111117893"/>
      </left>
      <right style="thin">
        <color rgb="FF305496"/>
      </right>
      <top style="thin">
        <color theme="4" tint="-0.249977111117893"/>
      </top>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indexed="64"/>
      </right>
      <top style="thin">
        <color rgb="FF305496"/>
      </top>
      <bottom style="thin">
        <color theme="0" tint="-4.9989318521683403E-2"/>
      </bottom>
      <diagonal/>
    </border>
    <border>
      <left style="thin">
        <color theme="4" tint="-0.249977111117893"/>
      </left>
      <right style="thin">
        <color rgb="FF305496"/>
      </right>
      <top style="thin">
        <color rgb="FF305496"/>
      </top>
      <bottom style="thin">
        <color theme="4" tint="-0.249977111117893"/>
      </bottom>
      <diagonal/>
    </border>
    <border>
      <left style="thin">
        <color theme="4" tint="-0.249977111117893"/>
      </left>
      <right style="thin">
        <color theme="4" tint="-0.249977111117893"/>
      </right>
      <top style="thin">
        <color rgb="FF305496"/>
      </top>
      <bottom style="thin">
        <color theme="4" tint="-0.249977111117893"/>
      </bottom>
      <diagonal/>
    </border>
    <border>
      <left/>
      <right/>
      <top style="thin">
        <color rgb="FF305496"/>
      </top>
      <bottom style="thin">
        <color theme="0" tint="-4.9989318521683403E-2"/>
      </bottom>
      <diagonal/>
    </border>
    <border>
      <left/>
      <right/>
      <top/>
      <bottom style="thin">
        <color rgb="FF305496"/>
      </bottom>
      <diagonal/>
    </border>
    <border>
      <left style="thin">
        <color theme="4" tint="-0.249977111117893"/>
      </left>
      <right/>
      <top/>
      <bottom style="thin">
        <color rgb="FF305496"/>
      </bottom>
      <diagonal/>
    </border>
    <border>
      <left/>
      <right/>
      <top style="medium">
        <color rgb="FF305496"/>
      </top>
      <bottom style="thin">
        <color rgb="FF305496"/>
      </bottom>
      <diagonal/>
    </border>
    <border>
      <left style="thin">
        <color theme="4" tint="-0.249977111117893"/>
      </left>
      <right/>
      <top style="medium">
        <color rgb="FF305496"/>
      </top>
      <bottom style="thin">
        <color rgb="FF305496"/>
      </bottom>
      <diagonal/>
    </border>
    <border>
      <left style="medium">
        <color rgb="FF305496"/>
      </left>
      <right style="thin">
        <color theme="4" tint="-0.249977111117893"/>
      </right>
      <top/>
      <bottom/>
      <diagonal/>
    </border>
    <border>
      <left style="thin">
        <color theme="4" tint="-0.249977111117893"/>
      </left>
      <right style="thin">
        <color indexed="64"/>
      </right>
      <top style="medium">
        <color rgb="FF305496"/>
      </top>
      <bottom style="thin">
        <color indexed="64"/>
      </bottom>
      <diagonal/>
    </border>
    <border>
      <left style="thin">
        <color theme="4" tint="-0.249977111117893"/>
      </left>
      <right/>
      <top style="thin">
        <color indexed="64"/>
      </top>
      <bottom style="thin">
        <color indexed="64"/>
      </bottom>
      <diagonal/>
    </border>
    <border>
      <left style="thin">
        <color theme="1" tint="0.499984740745262"/>
      </left>
      <right style="thin">
        <color theme="1" tint="0.499984740745262"/>
      </right>
      <top style="thin">
        <color indexed="64"/>
      </top>
      <bottom/>
      <diagonal/>
    </border>
    <border>
      <left style="thin">
        <color rgb="FF305496"/>
      </left>
      <right/>
      <top style="thin">
        <color rgb="FF305496"/>
      </top>
      <bottom style="thin">
        <color indexed="64"/>
      </bottom>
      <diagonal/>
    </border>
    <border>
      <left style="thin">
        <color theme="4" tint="-0.249977111117893"/>
      </left>
      <right/>
      <top style="thin">
        <color theme="4" tint="-0.249977111117893"/>
      </top>
      <bottom style="thin">
        <color indexed="64"/>
      </bottom>
      <diagonal/>
    </border>
    <border>
      <left style="thin">
        <color rgb="FF305496"/>
      </left>
      <right/>
      <top style="thin">
        <color rgb="FF305496"/>
      </top>
      <bottom style="thin">
        <color rgb="FF305496"/>
      </bottom>
      <diagonal/>
    </border>
    <border>
      <left style="thin">
        <color theme="4" tint="-0.249977111117893"/>
      </left>
      <right/>
      <top style="medium">
        <color rgb="FF305496"/>
      </top>
      <bottom style="medium">
        <color rgb="FF305496"/>
      </bottom>
      <diagonal/>
    </border>
    <border>
      <left style="medium">
        <color rgb="FF305496"/>
      </left>
      <right style="medium">
        <color rgb="FF305496"/>
      </right>
      <top style="medium">
        <color rgb="FF305496"/>
      </top>
      <bottom style="medium">
        <color rgb="FF305496"/>
      </bottom>
      <diagonal/>
    </border>
    <border>
      <left style="thin">
        <color theme="4" tint="-0.249977111117893"/>
      </left>
      <right/>
      <top style="medium">
        <color rgb="FF305496"/>
      </top>
      <bottom/>
      <diagonal/>
    </border>
    <border>
      <left/>
      <right style="thin">
        <color indexed="64"/>
      </right>
      <top style="medium">
        <color rgb="FF305496"/>
      </top>
      <bottom style="thin">
        <color indexed="64"/>
      </bottom>
      <diagonal/>
    </border>
    <border>
      <left style="thin">
        <color indexed="64"/>
      </left>
      <right style="thin">
        <color indexed="64"/>
      </right>
      <top style="medium">
        <color rgb="FF305496"/>
      </top>
      <bottom style="thin">
        <color indexed="64"/>
      </bottom>
      <diagonal/>
    </border>
    <border>
      <left/>
      <right style="thin">
        <color theme="4" tint="-0.249977111117893"/>
      </right>
      <top/>
      <bottom/>
      <diagonal/>
    </border>
    <border>
      <left style="thin">
        <color indexed="64"/>
      </left>
      <right/>
      <top style="thin">
        <color indexed="64"/>
      </top>
      <bottom/>
      <diagonal/>
    </border>
    <border>
      <left/>
      <right/>
      <top style="medium">
        <color rgb="FF305496"/>
      </top>
      <bottom/>
      <diagonal/>
    </border>
    <border>
      <left style="thin">
        <color rgb="FF305496"/>
      </left>
      <right/>
      <top style="medium">
        <color rgb="FF305496"/>
      </top>
      <bottom/>
      <diagonal/>
    </border>
    <border>
      <left style="thin">
        <color theme="4" tint="-0.249977111117893"/>
      </left>
      <right style="thin">
        <color theme="4" tint="-0.249977111117893"/>
      </right>
      <top style="medium">
        <color rgb="FF305496"/>
      </top>
      <bottom/>
      <diagonal/>
    </border>
    <border>
      <left/>
      <right/>
      <top style="medium">
        <color rgb="FF305496"/>
      </top>
      <bottom style="medium">
        <color rgb="FF305496"/>
      </bottom>
      <diagonal/>
    </border>
    <border>
      <left style="thin">
        <color rgb="FF305496"/>
      </left>
      <right/>
      <top style="medium">
        <color rgb="FF305496"/>
      </top>
      <bottom style="medium">
        <color rgb="FF305496"/>
      </bottom>
      <diagonal/>
    </border>
    <border>
      <left style="thin">
        <color rgb="FF305496"/>
      </left>
      <right/>
      <top/>
      <bottom/>
      <diagonal/>
    </border>
    <border>
      <left/>
      <right style="thin">
        <color rgb="FF305496"/>
      </right>
      <top/>
      <bottom/>
      <diagonal/>
    </border>
    <border>
      <left/>
      <right/>
      <top style="thin">
        <color rgb="FF305496"/>
      </top>
      <bottom/>
      <diagonal/>
    </border>
    <border>
      <left style="thin">
        <color rgb="FF305496"/>
      </left>
      <right/>
      <top style="thin">
        <color rgb="FF305496"/>
      </top>
      <bottom/>
      <diagonal/>
    </border>
    <border>
      <left style="thin">
        <color theme="4" tint="-0.249977111117893"/>
      </left>
      <right style="thin">
        <color theme="4" tint="-0.249977111117893"/>
      </right>
      <top/>
      <bottom style="thin">
        <color rgb="FF305496"/>
      </bottom>
      <diagonal/>
    </border>
    <border>
      <left/>
      <right style="thin">
        <color theme="4" tint="-0.249977111117893"/>
      </right>
      <top style="thin">
        <color theme="4" tint="-0.249977111117893"/>
      </top>
      <bottom/>
      <diagonal/>
    </border>
    <border>
      <left/>
      <right/>
      <top style="thin">
        <color theme="4" tint="-0.249977111117893"/>
      </top>
      <bottom/>
      <diagonal/>
    </border>
    <border>
      <left/>
      <right style="thin">
        <color theme="4" tint="-0.249977111117893"/>
      </right>
      <top/>
      <bottom style="thin">
        <color theme="4" tint="-0.249977111117893"/>
      </bottom>
      <diagonal/>
    </border>
    <border>
      <left/>
      <right/>
      <top/>
      <bottom style="thin">
        <color theme="4" tint="-0.249977111117893"/>
      </bottom>
      <diagonal/>
    </border>
    <border>
      <left/>
      <right style="medium">
        <color rgb="FF305496"/>
      </right>
      <top style="medium">
        <color rgb="FF305496"/>
      </top>
      <bottom style="medium">
        <color rgb="FF305496"/>
      </bottom>
      <diagonal/>
    </border>
    <border>
      <left style="thin">
        <color rgb="FF305496"/>
      </left>
      <right/>
      <top style="thin">
        <color theme="4" tint="-0.249977111117893"/>
      </top>
      <bottom/>
      <diagonal/>
    </border>
    <border>
      <left style="thin">
        <color rgb="FF305496"/>
      </left>
      <right style="thin">
        <color theme="4" tint="-0.249977111117893"/>
      </right>
      <top style="thin">
        <color theme="4" tint="-0.249977111117893"/>
      </top>
      <bottom/>
      <diagonal/>
    </border>
    <border>
      <left style="thin">
        <color rgb="FF305496"/>
      </left>
      <right style="thin">
        <color theme="4" tint="-0.249977111117893"/>
      </right>
      <top/>
      <bottom/>
      <diagonal/>
    </border>
    <border>
      <left style="thin">
        <color rgb="FF305496"/>
      </left>
      <right/>
      <top/>
      <bottom style="thin">
        <color theme="4" tint="-0.249977111117893"/>
      </bottom>
      <diagonal/>
    </border>
    <border>
      <left style="thin">
        <color theme="4" tint="-0.249977111117893"/>
      </left>
      <right style="thin">
        <color rgb="FF305496"/>
      </right>
      <top/>
      <bottom style="thin">
        <color theme="4" tint="-0.249977111117893"/>
      </bottom>
      <diagonal/>
    </border>
    <border>
      <left style="thin">
        <color theme="1" tint="0.499984740745262"/>
      </left>
      <right style="thin">
        <color theme="1" tint="0.499984740745262"/>
      </right>
      <top style="medium">
        <color indexed="64"/>
      </top>
      <bottom/>
      <diagonal/>
    </border>
    <border>
      <left style="thin">
        <color theme="4" tint="-0.249977111117893"/>
      </left>
      <right style="thin">
        <color rgb="FF305496"/>
      </right>
      <top style="thin">
        <color rgb="FF305496"/>
      </top>
      <bottom/>
      <diagonal/>
    </border>
    <border>
      <left style="thin">
        <color indexed="64"/>
      </left>
      <right/>
      <top/>
      <bottom style="thin">
        <color rgb="FF305496"/>
      </bottom>
      <diagonal/>
    </border>
    <border>
      <left style="thin">
        <color indexed="64"/>
      </left>
      <right style="thin">
        <color indexed="64"/>
      </right>
      <top/>
      <bottom style="thin">
        <color rgb="FF305496"/>
      </bottom>
      <diagonal/>
    </border>
    <border>
      <left/>
      <right style="thin">
        <color rgb="FF305496"/>
      </right>
      <top/>
      <bottom style="thin">
        <color rgb="FF305496"/>
      </bottom>
      <diagonal/>
    </border>
    <border>
      <left/>
      <right style="thin">
        <color theme="4" tint="-0.249977111117893"/>
      </right>
      <top style="thin">
        <color theme="4" tint="-0.249977111117893"/>
      </top>
      <bottom style="thin">
        <color theme="4" tint="-0.249977111117893"/>
      </bottom>
      <diagonal/>
    </border>
    <border>
      <left/>
      <right style="thin">
        <color theme="4" tint="-0.249977111117893"/>
      </right>
      <top/>
      <bottom style="thin">
        <color rgb="FF305496"/>
      </bottom>
      <diagonal/>
    </border>
    <border>
      <left style="thin">
        <color theme="1" tint="0.499984740745262"/>
      </left>
      <right style="thin">
        <color theme="4" tint="-0.249977111117893"/>
      </right>
      <top/>
      <bottom style="thin">
        <color indexed="64"/>
      </bottom>
      <diagonal/>
    </border>
    <border>
      <left style="thin">
        <color rgb="FF305496"/>
      </left>
      <right style="thin">
        <color rgb="FF305496"/>
      </right>
      <top/>
      <bottom/>
      <diagonal/>
    </border>
    <border>
      <left style="thin">
        <color theme="4" tint="-0.249977111117893"/>
      </left>
      <right/>
      <top style="thin">
        <color theme="4" tint="-0.249977111117893"/>
      </top>
      <bottom style="thin">
        <color rgb="FF305496"/>
      </bottom>
      <diagonal/>
    </border>
    <border>
      <left style="thin">
        <color theme="1" tint="0.499984740745262"/>
      </left>
      <right style="thin">
        <color theme="4" tint="-0.249977111117893"/>
      </right>
      <top/>
      <bottom/>
      <diagonal/>
    </border>
    <border>
      <left style="thin">
        <color theme="4" tint="-0.249977111117893"/>
      </left>
      <right style="thin">
        <color rgb="FF305496"/>
      </right>
      <top style="thin">
        <color theme="4" tint="-0.249977111117893"/>
      </top>
      <bottom style="thin">
        <color rgb="FF305496"/>
      </bottom>
      <diagonal/>
    </border>
    <border>
      <left style="thin">
        <color rgb="FF305496"/>
      </left>
      <right style="thin">
        <color rgb="FF305496"/>
      </right>
      <top style="thin">
        <color theme="4" tint="-0.249977111117893"/>
      </top>
      <bottom style="thin">
        <color rgb="FF305496"/>
      </bottom>
      <diagonal/>
    </border>
    <border>
      <left style="thin">
        <color rgb="FF305496"/>
      </left>
      <right style="thin">
        <color rgb="FF305496"/>
      </right>
      <top style="thin">
        <color theme="4" tint="-0.249977111117893"/>
      </top>
      <bottom style="thin">
        <color theme="4" tint="-0.249977111117893"/>
      </bottom>
      <diagonal/>
    </border>
    <border>
      <left style="thin">
        <color rgb="FF305496"/>
      </left>
      <right style="thin">
        <color rgb="FF305496"/>
      </right>
      <top style="medium">
        <color rgb="FF305496"/>
      </top>
      <bottom style="thin">
        <color theme="4" tint="-0.249977111117893"/>
      </bottom>
      <diagonal/>
    </border>
    <border>
      <left/>
      <right/>
      <top/>
      <bottom style="medium">
        <color rgb="FF305496"/>
      </bottom>
      <diagonal/>
    </border>
    <border>
      <left style="thin">
        <color rgb="FF305496"/>
      </left>
      <right/>
      <top/>
      <bottom style="medium">
        <color rgb="FF305496"/>
      </bottom>
      <diagonal/>
    </border>
    <border>
      <left style="thin">
        <color rgb="FF305496"/>
      </left>
      <right style="thin">
        <color rgb="FF305496"/>
      </right>
      <top/>
      <bottom style="medium">
        <color rgb="FF305496"/>
      </bottom>
      <diagonal/>
    </border>
    <border>
      <left style="medium">
        <color rgb="FF305496"/>
      </left>
      <right style="thin">
        <color rgb="FF305496"/>
      </right>
      <top/>
      <bottom style="medium">
        <color rgb="FF305496"/>
      </bottom>
      <diagonal/>
    </border>
    <border>
      <left style="thin">
        <color rgb="FF305496"/>
      </left>
      <right style="medium">
        <color rgb="FF305496"/>
      </right>
      <top style="thin">
        <color theme="4" tint="-0.249977111117893"/>
      </top>
      <bottom style="medium">
        <color rgb="FF305496"/>
      </bottom>
      <diagonal/>
    </border>
    <border>
      <left style="thin">
        <color rgb="FF305496"/>
      </left>
      <right style="medium">
        <color rgb="FF305496"/>
      </right>
      <top style="thin">
        <color theme="4" tint="-0.249977111117893"/>
      </top>
      <bottom style="thin">
        <color theme="4" tint="-0.249977111117893"/>
      </bottom>
      <diagonal/>
    </border>
    <border>
      <left style="thin">
        <color theme="0" tint="-4.9989318521683403E-2"/>
      </left>
      <right/>
      <top style="medium">
        <color rgb="FF305496"/>
      </top>
      <bottom style="thin">
        <color theme="0" tint="-4.9989318521683403E-2"/>
      </bottom>
      <diagonal/>
    </border>
    <border>
      <left style="thin">
        <color theme="0" tint="-4.9989318521683403E-2"/>
      </left>
      <right style="thin">
        <color theme="0" tint="-4.9989318521683403E-2"/>
      </right>
      <top style="medium">
        <color rgb="FF305496"/>
      </top>
      <bottom style="thin">
        <color theme="0" tint="-4.9989318521683403E-2"/>
      </bottom>
      <diagonal/>
    </border>
    <border>
      <left style="thin">
        <color rgb="FF305496"/>
      </left>
      <right style="thin">
        <color theme="0" tint="-4.9989318521683403E-2"/>
      </right>
      <top style="medium">
        <color rgb="FF305496"/>
      </top>
      <bottom style="thin">
        <color theme="0" tint="-4.9989318521683403E-2"/>
      </bottom>
      <diagonal/>
    </border>
    <border>
      <left style="thin">
        <color rgb="FF305496"/>
      </left>
      <right style="thin">
        <color rgb="FF305496"/>
      </right>
      <top style="medium">
        <color rgb="FF305496"/>
      </top>
      <bottom/>
      <diagonal/>
    </border>
    <border>
      <left style="medium">
        <color rgb="FF305496"/>
      </left>
      <right style="thin">
        <color rgb="FF305496"/>
      </right>
      <top style="medium">
        <color rgb="FF305496"/>
      </top>
      <bottom/>
      <diagonal/>
    </border>
    <border>
      <left style="thin">
        <color rgb="FF305496"/>
      </left>
      <right style="medium">
        <color rgb="FF305496"/>
      </right>
      <top style="medium">
        <color rgb="FF305496"/>
      </top>
      <bottom style="thin">
        <color theme="4" tint="-0.249977111117893"/>
      </bottom>
      <diagonal/>
    </border>
    <border>
      <left style="thin">
        <color theme="4" tint="-0.249977111117893"/>
      </left>
      <right style="thin">
        <color theme="4" tint="-0.249977111117893"/>
      </right>
      <top style="thin">
        <color rgb="FF305496"/>
      </top>
      <bottom style="thin">
        <color rgb="FF305496"/>
      </bottom>
      <diagonal/>
    </border>
    <border>
      <left style="thin">
        <color theme="4" tint="-0.249977111117893"/>
      </left>
      <right style="thin">
        <color theme="4" tint="-0.249977111117893"/>
      </right>
      <top style="thin">
        <color rgb="FF305496"/>
      </top>
      <bottom/>
      <diagonal/>
    </border>
    <border>
      <left/>
      <right style="thin">
        <color indexed="64"/>
      </right>
      <top style="thin">
        <color rgb="FF305496"/>
      </top>
      <bottom/>
      <diagonal/>
    </border>
    <border>
      <left/>
      <right style="thin">
        <color indexed="64"/>
      </right>
      <top style="thin">
        <color rgb="FF305496"/>
      </top>
      <bottom style="thin">
        <color rgb="FF305496"/>
      </bottom>
      <diagonal/>
    </border>
    <border>
      <left/>
      <right/>
      <top style="thin">
        <color rgb="FF305496"/>
      </top>
      <bottom style="thin">
        <color rgb="FF305496"/>
      </bottom>
      <diagonal/>
    </border>
    <border>
      <left style="thin">
        <color theme="4" tint="-0.249977111117893"/>
      </left>
      <right style="thin">
        <color rgb="FF305496"/>
      </right>
      <top style="medium">
        <color rgb="FF305496"/>
      </top>
      <bottom style="thin">
        <color theme="4" tint="-0.249977111117893"/>
      </bottom>
      <diagonal/>
    </border>
    <border>
      <left style="thin">
        <color theme="4" tint="-0.249977111117893"/>
      </left>
      <right style="medium">
        <color rgb="FF305496"/>
      </right>
      <top style="thin">
        <color theme="4" tint="-0.249977111117893"/>
      </top>
      <bottom style="medium">
        <color rgb="FF305496"/>
      </bottom>
      <diagonal/>
    </border>
    <border>
      <left style="medium">
        <color rgb="FF305496"/>
      </left>
      <right style="thin">
        <color rgb="FF305496"/>
      </right>
      <top/>
      <bottom style="thin">
        <color rgb="FF305496"/>
      </bottom>
      <diagonal/>
    </border>
    <border>
      <left style="thin">
        <color theme="4" tint="-0.249977111117893"/>
      </left>
      <right style="medium">
        <color rgb="FF305496"/>
      </right>
      <top style="medium">
        <color rgb="FF305496"/>
      </top>
      <bottom style="thin">
        <color theme="4" tint="-0.249977111117893"/>
      </bottom>
      <diagonal/>
    </border>
    <border>
      <left/>
      <right style="thin">
        <color theme="4" tint="-0.249977111117893"/>
      </right>
      <top style="thin">
        <color rgb="FF305496"/>
      </top>
      <bottom style="thin">
        <color rgb="FF305496"/>
      </bottom>
      <diagonal/>
    </border>
    <border>
      <left/>
      <right style="thin">
        <color theme="4" tint="-0.249977111117893"/>
      </right>
      <top style="thin">
        <color rgb="FF305496"/>
      </top>
      <bottom/>
      <diagonal/>
    </border>
    <border>
      <left style="thin">
        <color rgb="FF305496"/>
      </left>
      <right style="thin">
        <color indexed="64"/>
      </right>
      <top style="thin">
        <color rgb="FF305496"/>
      </top>
      <bottom/>
      <diagonal/>
    </border>
    <border>
      <left style="thin">
        <color rgb="FF305496"/>
      </left>
      <right style="thin">
        <color indexed="64"/>
      </right>
      <top style="thin">
        <color rgb="FF305496"/>
      </top>
      <bottom style="thin">
        <color theme="4" tint="-0.249977111117893"/>
      </bottom>
      <diagonal/>
    </border>
    <border>
      <left style="thin">
        <color theme="4" tint="-0.249977111117893"/>
      </left>
      <right style="thin">
        <color rgb="FF305496"/>
      </right>
      <top style="thin">
        <color theme="4" tint="-0.249977111117893"/>
      </top>
      <bottom style="thin">
        <color theme="4" tint="-0.249977111117893"/>
      </bottom>
      <diagonal/>
    </border>
    <border>
      <left style="thin">
        <color theme="4" tint="-0.249977111117893"/>
      </left>
      <right style="thin">
        <color indexed="64"/>
      </right>
      <top/>
      <bottom/>
      <diagonal/>
    </border>
    <border>
      <left/>
      <right style="thin">
        <color indexed="64"/>
      </right>
      <top/>
      <bottom style="medium">
        <color rgb="FF305496"/>
      </bottom>
      <diagonal/>
    </border>
    <border>
      <left style="thin">
        <color theme="4" tint="-0.249977111117893"/>
      </left>
      <right style="thin">
        <color rgb="FF305496"/>
      </right>
      <top style="thin">
        <color theme="4" tint="-0.249977111117893"/>
      </top>
      <bottom style="medium">
        <color rgb="FF305496"/>
      </bottom>
      <diagonal/>
    </border>
    <border>
      <left style="thin">
        <color indexed="64"/>
      </left>
      <right style="thin">
        <color theme="4" tint="-0.249977111117893"/>
      </right>
      <top style="thin">
        <color theme="4" tint="-0.249977111117893"/>
      </top>
      <bottom style="medium">
        <color rgb="FF305496"/>
      </bottom>
      <diagonal/>
    </border>
    <border>
      <left style="thin">
        <color indexed="64"/>
      </left>
      <right style="thin">
        <color theme="4" tint="-0.249977111117893"/>
      </right>
      <top style="thin">
        <color theme="4" tint="-0.249977111117893"/>
      </top>
      <bottom/>
      <diagonal/>
    </border>
    <border>
      <left style="thin">
        <color theme="4" tint="-0.249977111117893"/>
      </left>
      <right style="medium">
        <color rgb="FF305496"/>
      </right>
      <top style="thin">
        <color theme="4" tint="-0.249977111117893"/>
      </top>
      <bottom/>
      <diagonal/>
    </border>
    <border>
      <left style="thin">
        <color theme="4" tint="-0.249977111117893"/>
      </left>
      <right style="medium">
        <color rgb="FF305496"/>
      </right>
      <top style="thin">
        <color theme="4" tint="-0.249977111117893"/>
      </top>
      <bottom style="thin">
        <color theme="4" tint="-0.249977111117893"/>
      </bottom>
      <diagonal/>
    </border>
    <border>
      <left style="thin">
        <color theme="4" tint="-0.249977111117893"/>
      </left>
      <right style="medium">
        <color rgb="FF305496"/>
      </right>
      <top/>
      <bottom style="thin">
        <color theme="4" tint="-0.249977111117893"/>
      </bottom>
      <diagonal/>
    </border>
    <border>
      <left/>
      <right style="thin">
        <color indexed="64"/>
      </right>
      <top style="medium">
        <color rgb="FF305496"/>
      </top>
      <bottom/>
      <diagonal/>
    </border>
    <border>
      <left style="thin">
        <color indexed="64"/>
      </left>
      <right style="thin">
        <color rgb="FF305496"/>
      </right>
      <top style="thin">
        <color rgb="FF305496"/>
      </top>
      <bottom style="medium">
        <color rgb="FF305496"/>
      </bottom>
      <diagonal/>
    </border>
    <border>
      <left style="thin">
        <color indexed="64"/>
      </left>
      <right style="thin">
        <color rgb="FF305496"/>
      </right>
      <top style="thin">
        <color rgb="FF305496"/>
      </top>
      <bottom/>
      <diagonal/>
    </border>
    <border>
      <left style="thin">
        <color indexed="64"/>
      </left>
      <right style="thin">
        <color rgb="FF305496"/>
      </right>
      <top style="thin">
        <color rgb="FF305496"/>
      </top>
      <bottom style="thin">
        <color rgb="FF305496"/>
      </bottom>
      <diagonal/>
    </border>
    <border>
      <left style="thin">
        <color indexed="64"/>
      </left>
      <right style="thin">
        <color rgb="FF305496"/>
      </right>
      <top/>
      <bottom style="thin">
        <color rgb="FF305496"/>
      </bottom>
      <diagonal/>
    </border>
    <border>
      <left style="thin">
        <color indexed="64"/>
      </left>
      <right style="thin">
        <color rgb="FF305496"/>
      </right>
      <top style="medium">
        <color rgb="FF305496"/>
      </top>
      <bottom style="thin">
        <color rgb="FF305496"/>
      </bottom>
      <diagonal/>
    </border>
    <border>
      <left style="thin">
        <color rgb="FF305496"/>
      </left>
      <right style="thin">
        <color theme="4" tint="-0.249977111117893"/>
      </right>
      <top/>
      <bottom style="medium">
        <color rgb="FF305496"/>
      </bottom>
      <diagonal/>
    </border>
    <border>
      <left style="thin">
        <color theme="4" tint="-0.249977111117893"/>
      </left>
      <right style="thin">
        <color rgb="FF305496"/>
      </right>
      <top/>
      <bottom style="thin">
        <color rgb="FF305496"/>
      </bottom>
      <diagonal/>
    </border>
    <border>
      <left/>
      <right style="thin">
        <color indexed="64"/>
      </right>
      <top style="thin">
        <color theme="4" tint="-0.249977111117893"/>
      </top>
      <bottom/>
      <diagonal/>
    </border>
    <border>
      <left style="thin">
        <color theme="1" tint="0.499984740745262"/>
      </left>
      <right style="thin">
        <color theme="4" tint="-0.249977111117893"/>
      </right>
      <top style="thin">
        <color rgb="FF305496"/>
      </top>
      <bottom/>
      <diagonal/>
    </border>
    <border>
      <left/>
      <right style="thin">
        <color theme="1" tint="0.499984740745262"/>
      </right>
      <top style="thin">
        <color indexed="64"/>
      </top>
      <bottom/>
      <diagonal/>
    </border>
    <border>
      <left style="thin">
        <color theme="4" tint="-0.249977111117893"/>
      </left>
      <right style="thin">
        <color theme="4" tint="-0.249977111117893"/>
      </right>
      <top style="thin">
        <color rgb="FFFFC000"/>
      </top>
      <bottom style="thin">
        <color theme="4" tint="-0.249977111117893"/>
      </bottom>
      <diagonal/>
    </border>
    <border>
      <left/>
      <right style="thin">
        <color theme="4" tint="-0.249977111117893"/>
      </right>
      <top style="thin">
        <color rgb="FFFFC000"/>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rgb="FF305496"/>
      </bottom>
      <diagonal/>
    </border>
    <border>
      <left/>
      <right style="thin">
        <color rgb="FFFFC000"/>
      </right>
      <top style="thin">
        <color theme="4" tint="-0.249977111117893"/>
      </top>
      <bottom style="thin">
        <color rgb="FF30549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0">
    <xf numFmtId="0" fontId="0" fillId="0" borderId="0" xfId="0"/>
    <xf numFmtId="0" fontId="0" fillId="0" borderId="1" xfId="0" applyBorder="1"/>
    <xf numFmtId="0" fontId="0" fillId="0" borderId="2" xfId="0" applyBorder="1"/>
    <xf numFmtId="0" fontId="0" fillId="0" borderId="3" xfId="0" applyBorder="1"/>
    <xf numFmtId="0" fontId="0" fillId="0" borderId="4" xfId="0"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6" xfId="0" applyBorder="1"/>
    <xf numFmtId="0" fontId="0" fillId="0" borderId="7" xfId="0" applyBorder="1"/>
    <xf numFmtId="0" fontId="0" fillId="0" borderId="1" xfId="0"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3" xfId="0" applyBorder="1" applyAlignment="1">
      <alignment horizontal="right" vertical="top"/>
    </xf>
    <xf numFmtId="0" fontId="0" fillId="0" borderId="5" xfId="0" applyBorder="1" applyAlignment="1">
      <alignment horizontal="right" vertical="top"/>
    </xf>
    <xf numFmtId="0" fontId="0" fillId="0" borderId="1" xfId="0" applyBorder="1" applyAlignment="1">
      <alignment horizontal="right" vertical="top"/>
    </xf>
    <xf numFmtId="0" fontId="0" fillId="0" borderId="4" xfId="0" applyBorder="1" applyAlignment="1">
      <alignment horizontal="left" vertical="center" wrapText="1"/>
    </xf>
    <xf numFmtId="0" fontId="0" fillId="0" borderId="8" xfId="0" applyBorder="1"/>
    <xf numFmtId="0" fontId="0" fillId="0" borderId="8"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xf>
    <xf numFmtId="0" fontId="0" fillId="0" borderId="7" xfId="0" applyBorder="1" applyAlignment="1">
      <alignment vertical="center"/>
    </xf>
    <xf numFmtId="0" fontId="0" fillId="0" borderId="7" xfId="0" applyBorder="1" applyAlignment="1">
      <alignment vertical="center" wrapText="1"/>
    </xf>
    <xf numFmtId="0" fontId="0" fillId="0" borderId="7" xfId="0" applyBorder="1" applyAlignment="1">
      <alignment horizontal="center" vertical="center" wrapText="1"/>
    </xf>
    <xf numFmtId="0" fontId="4" fillId="0" borderId="7" xfId="0" applyFont="1" applyBorder="1" applyAlignment="1">
      <alignment horizontal="center" vertical="center" textRotation="90" wrapText="1"/>
    </xf>
    <xf numFmtId="0" fontId="0" fillId="2" borderId="13" xfId="0" applyFill="1" applyBorder="1" applyAlignment="1">
      <alignment horizontal="left" vertical="center" wrapText="1"/>
    </xf>
    <xf numFmtId="0" fontId="0" fillId="2" borderId="10" xfId="0" applyFill="1" applyBorder="1" applyAlignment="1">
      <alignment vertical="center" wrapText="1"/>
    </xf>
    <xf numFmtId="0" fontId="0" fillId="2" borderId="14"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xf>
    <xf numFmtId="0" fontId="0" fillId="2" borderId="13" xfId="0" applyFill="1" applyBorder="1" applyAlignment="1">
      <alignmen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6" fillId="2" borderId="20" xfId="0" applyFont="1" applyFill="1" applyBorder="1" applyAlignment="1">
      <alignment vertical="center"/>
    </xf>
    <xf numFmtId="0" fontId="4" fillId="2" borderId="14" xfId="0" applyFont="1" applyFill="1" applyBorder="1" applyAlignment="1">
      <alignment horizontal="center" vertical="center" textRotation="90" wrapText="1"/>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2" xfId="0" applyBorder="1" applyAlignment="1">
      <alignment vertical="center"/>
    </xf>
    <xf numFmtId="0" fontId="0" fillId="0" borderId="22" xfId="0" applyBorder="1" applyAlignment="1">
      <alignment vertical="center" wrapText="1"/>
    </xf>
    <xf numFmtId="0" fontId="0" fillId="0" borderId="22" xfId="0" applyBorder="1" applyAlignment="1">
      <alignment horizontal="center" vertical="center" wrapText="1"/>
    </xf>
    <xf numFmtId="0" fontId="4" fillId="0" borderId="22" xfId="0" applyFont="1" applyBorder="1" applyAlignment="1">
      <alignment horizontal="center" vertical="center" textRotation="90" wrapText="1"/>
    </xf>
    <xf numFmtId="0" fontId="0" fillId="0" borderId="23" xfId="0" applyBorder="1"/>
    <xf numFmtId="0" fontId="0" fillId="0" borderId="24" xfId="0" applyBorder="1"/>
    <xf numFmtId="0" fontId="0" fillId="0" borderId="31" xfId="0" applyBorder="1" applyAlignment="1">
      <alignment vertical="center" wrapText="1"/>
    </xf>
    <xf numFmtId="0" fontId="0" fillId="0" borderId="32" xfId="0" applyBorder="1" applyAlignment="1">
      <alignment horizontal="center" vertical="center" wrapText="1"/>
    </xf>
    <xf numFmtId="0" fontId="0" fillId="0" borderId="32" xfId="0" applyBorder="1" applyAlignment="1">
      <alignment horizontal="left" vertical="center" wrapText="1"/>
    </xf>
    <xf numFmtId="0" fontId="0" fillId="0" borderId="33" xfId="0" applyBorder="1" applyAlignment="1">
      <alignment vertical="center" wrapText="1"/>
    </xf>
    <xf numFmtId="0" fontId="0" fillId="2" borderId="35" xfId="0" applyFill="1" applyBorder="1" applyAlignment="1">
      <alignment horizontal="center" vertical="center"/>
    </xf>
    <xf numFmtId="0" fontId="0" fillId="2" borderId="0" xfId="0" applyFill="1" applyAlignment="1">
      <alignment horizontal="center" vertical="center"/>
    </xf>
    <xf numFmtId="0" fontId="0" fillId="0" borderId="40" xfId="0" applyBorder="1" applyAlignment="1">
      <alignment vertical="center" wrapText="1"/>
    </xf>
    <xf numFmtId="0" fontId="0" fillId="0" borderId="41" xfId="0" applyBorder="1" applyAlignment="1">
      <alignment horizontal="center" vertical="center" wrapText="1"/>
    </xf>
    <xf numFmtId="0" fontId="0" fillId="0" borderId="41" xfId="0" applyBorder="1" applyAlignment="1">
      <alignment horizontal="left" vertical="center" wrapText="1"/>
    </xf>
    <xf numFmtId="0" fontId="0" fillId="0" borderId="13" xfId="0" applyBorder="1" applyAlignment="1">
      <alignment vertical="top"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horizontal="center" vertical="center" wrapText="1"/>
    </xf>
    <xf numFmtId="0" fontId="0" fillId="0" borderId="49"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vertical="center" wrapText="1"/>
    </xf>
    <xf numFmtId="0" fontId="0" fillId="0" borderId="41" xfId="0" applyBorder="1" applyAlignment="1">
      <alignment vertical="center"/>
    </xf>
    <xf numFmtId="0" fontId="0" fillId="0" borderId="51"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vertical="center"/>
    </xf>
    <xf numFmtId="0" fontId="4" fillId="0" borderId="49" xfId="0" applyFont="1" applyBorder="1" applyAlignment="1">
      <alignment horizontal="center" vertical="center"/>
    </xf>
    <xf numFmtId="0" fontId="4" fillId="0" borderId="13" xfId="0" applyFont="1" applyBorder="1" applyAlignment="1">
      <alignment horizontal="center" vertical="center"/>
    </xf>
    <xf numFmtId="0" fontId="0" fillId="0" borderId="54" xfId="0" applyBorder="1" applyAlignment="1">
      <alignment vertical="center"/>
    </xf>
    <xf numFmtId="0" fontId="0" fillId="0" borderId="47" xfId="0" applyBorder="1" applyAlignment="1">
      <alignment vertical="center" wrapText="1"/>
    </xf>
    <xf numFmtId="0" fontId="0" fillId="0" borderId="55" xfId="0" applyBorder="1" applyAlignment="1">
      <alignment horizontal="center" vertical="center" wrapText="1"/>
    </xf>
    <xf numFmtId="0" fontId="0" fillId="0" borderId="41" xfId="0" applyBorder="1" applyAlignment="1">
      <alignment horizontal="center" wrapText="1"/>
    </xf>
    <xf numFmtId="0" fontId="0" fillId="0" borderId="60" xfId="0" applyBorder="1" applyAlignment="1">
      <alignment horizontal="left" vertical="center" wrapText="1"/>
    </xf>
    <xf numFmtId="0" fontId="0" fillId="0" borderId="60" xfId="0" applyBorder="1" applyAlignment="1">
      <alignment vertical="center" wrapText="1"/>
    </xf>
    <xf numFmtId="1" fontId="0" fillId="0" borderId="49" xfId="0" applyNumberFormat="1" applyBorder="1" applyAlignment="1">
      <alignment horizontal="center" vertical="center"/>
    </xf>
    <xf numFmtId="1" fontId="0" fillId="0" borderId="13" xfId="0" applyNumberFormat="1" applyBorder="1" applyAlignment="1">
      <alignment horizontal="center" vertical="center"/>
    </xf>
    <xf numFmtId="0" fontId="0" fillId="0" borderId="66" xfId="0" applyBorder="1" applyAlignment="1">
      <alignment vertical="center" wrapText="1"/>
    </xf>
    <xf numFmtId="0" fontId="0" fillId="0" borderId="70" xfId="0" applyBorder="1" applyAlignment="1">
      <alignment vertical="center" wrapText="1"/>
    </xf>
    <xf numFmtId="0" fontId="0" fillId="0" borderId="74" xfId="0" applyBorder="1" applyAlignment="1">
      <alignment vertical="center" wrapText="1"/>
    </xf>
    <xf numFmtId="43" fontId="0" fillId="2" borderId="0" xfId="1" applyFont="1" applyFill="1" applyBorder="1" applyAlignment="1">
      <alignment horizontal="center"/>
    </xf>
    <xf numFmtId="0" fontId="0" fillId="0" borderId="2" xfId="0" applyBorder="1" applyAlignment="1">
      <alignment vertical="center"/>
    </xf>
    <xf numFmtId="0" fontId="2" fillId="6" borderId="0" xfId="0" applyFont="1" applyFill="1" applyAlignment="1">
      <alignment horizontal="center" vertical="center"/>
    </xf>
    <xf numFmtId="0" fontId="2" fillId="6" borderId="87" xfId="0" applyFont="1" applyFill="1" applyBorder="1" applyAlignment="1">
      <alignment horizontal="center" vertical="center"/>
    </xf>
    <xf numFmtId="0" fontId="2" fillId="5" borderId="20" xfId="0" applyFont="1" applyFill="1" applyBorder="1" applyAlignment="1">
      <alignment vertical="top" wrapText="1"/>
    </xf>
    <xf numFmtId="0" fontId="4" fillId="5" borderId="90" xfId="0" applyFont="1" applyFill="1" applyBorder="1" applyAlignment="1">
      <alignment horizontal="center" vertical="center" textRotation="90"/>
    </xf>
    <xf numFmtId="166" fontId="4" fillId="2" borderId="0" xfId="0" applyNumberFormat="1" applyFont="1" applyFill="1" applyAlignment="1">
      <alignment horizontal="right" vertical="center"/>
    </xf>
    <xf numFmtId="9" fontId="8" fillId="0" borderId="91" xfId="2" applyFont="1" applyBorder="1" applyAlignment="1">
      <alignment horizontal="center" vertical="center"/>
    </xf>
    <xf numFmtId="166" fontId="4" fillId="2" borderId="35" xfId="0" applyNumberFormat="1" applyFont="1" applyFill="1" applyBorder="1" applyAlignment="1">
      <alignment horizontal="right" vertical="center"/>
    </xf>
    <xf numFmtId="166" fontId="8" fillId="0" borderId="91" xfId="2" applyNumberFormat="1" applyFont="1" applyBorder="1" applyAlignment="1">
      <alignment horizontal="center" vertical="center"/>
    </xf>
    <xf numFmtId="0" fontId="4" fillId="0" borderId="92" xfId="0" applyFont="1" applyBorder="1" applyAlignment="1">
      <alignment vertical="center"/>
    </xf>
    <xf numFmtId="0" fontId="0" fillId="0" borderId="13" xfId="0" applyBorder="1" applyAlignment="1">
      <alignment horizontal="center" vertical="center" wrapText="1"/>
    </xf>
    <xf numFmtId="0" fontId="0" fillId="0" borderId="10" xfId="0" applyBorder="1" applyAlignment="1">
      <alignment vertical="center"/>
    </xf>
    <xf numFmtId="166" fontId="0" fillId="2" borderId="0" xfId="0" applyNumberFormat="1" applyFill="1" applyAlignment="1">
      <alignment horizontal="right" vertical="center"/>
    </xf>
    <xf numFmtId="166" fontId="0" fillId="2" borderId="35" xfId="0" applyNumberFormat="1" applyFill="1" applyBorder="1" applyAlignment="1">
      <alignment horizontal="right" vertical="center"/>
    </xf>
    <xf numFmtId="0" fontId="0" fillId="0" borderId="10" xfId="0" applyBorder="1" applyAlignment="1">
      <alignment vertical="center" wrapText="1"/>
    </xf>
    <xf numFmtId="166" fontId="10" fillId="2" borderId="0" xfId="0" applyNumberFormat="1" applyFont="1" applyFill="1" applyAlignment="1">
      <alignment horizontal="center" vertical="center"/>
    </xf>
    <xf numFmtId="9" fontId="11" fillId="2" borderId="0" xfId="0" applyNumberFormat="1" applyFont="1" applyFill="1" applyAlignment="1">
      <alignment horizontal="right" vertical="center"/>
    </xf>
    <xf numFmtId="166" fontId="10" fillId="2" borderId="35" xfId="0" applyNumberFormat="1" applyFont="1" applyFill="1" applyBorder="1" applyAlignment="1">
      <alignment horizontal="center" vertical="center"/>
    </xf>
    <xf numFmtId="0" fontId="0" fillId="0" borderId="95" xfId="0" applyBorder="1" applyAlignment="1">
      <alignment vertical="center"/>
    </xf>
    <xf numFmtId="166" fontId="10" fillId="2" borderId="96" xfId="0" applyNumberFormat="1" applyFont="1" applyFill="1" applyBorder="1" applyAlignment="1">
      <alignment horizontal="center" vertical="center"/>
    </xf>
    <xf numFmtId="9" fontId="8" fillId="2" borderId="96" xfId="0" applyNumberFormat="1" applyFont="1" applyFill="1" applyBorder="1" applyAlignment="1">
      <alignment horizontal="right" vertical="center"/>
    </xf>
    <xf numFmtId="166" fontId="10" fillId="2" borderId="97" xfId="0" applyNumberFormat="1" applyFont="1" applyFill="1" applyBorder="1" applyAlignment="1">
      <alignment horizontal="center" vertical="center"/>
    </xf>
    <xf numFmtId="0" fontId="0" fillId="0" borderId="98" xfId="0" applyBorder="1" applyAlignment="1">
      <alignment vertical="center"/>
    </xf>
    <xf numFmtId="0" fontId="0" fillId="9" borderId="1" xfId="0" applyFill="1" applyBorder="1"/>
    <xf numFmtId="0" fontId="0" fillId="9" borderId="2" xfId="0" applyFill="1" applyBorder="1"/>
    <xf numFmtId="0" fontId="0" fillId="9" borderId="13" xfId="0" applyFill="1" applyBorder="1" applyAlignment="1">
      <alignment vertical="top"/>
    </xf>
    <xf numFmtId="0" fontId="12" fillId="9" borderId="85" xfId="0" applyFont="1" applyFill="1" applyBorder="1" applyAlignment="1">
      <alignment horizontal="center" vertical="center" wrapText="1"/>
    </xf>
    <xf numFmtId="0" fontId="12" fillId="9" borderId="55" xfId="0" applyFont="1" applyFill="1" applyBorder="1" applyAlignment="1">
      <alignment horizontal="center" vertical="center" wrapText="1"/>
    </xf>
    <xf numFmtId="0" fontId="12" fillId="9" borderId="100" xfId="0" applyFont="1" applyFill="1" applyBorder="1" applyAlignment="1">
      <alignment horizontal="center" vertical="center" wrapText="1"/>
    </xf>
    <xf numFmtId="0" fontId="12" fillId="9" borderId="101" xfId="0" applyFont="1" applyFill="1" applyBorder="1" applyAlignment="1">
      <alignment horizontal="center" vertical="center" wrapText="1"/>
    </xf>
    <xf numFmtId="0" fontId="12" fillId="9" borderId="102" xfId="0" applyFont="1" applyFill="1" applyBorder="1" applyAlignment="1">
      <alignment horizontal="center" vertical="center" wrapText="1"/>
    </xf>
    <xf numFmtId="0" fontId="12" fillId="9" borderId="103" xfId="0" applyFont="1" applyFill="1" applyBorder="1" applyAlignment="1">
      <alignment horizontal="center" vertical="center" wrapText="1"/>
    </xf>
    <xf numFmtId="0" fontId="12" fillId="9" borderId="104" xfId="0" applyFont="1" applyFill="1" applyBorder="1" applyAlignment="1">
      <alignment horizontal="center" vertical="center" wrapText="1"/>
    </xf>
    <xf numFmtId="0" fontId="12" fillId="9" borderId="86" xfId="0" applyFont="1" applyFill="1" applyBorder="1" applyAlignment="1">
      <alignment horizontal="center" vertical="center" wrapText="1"/>
    </xf>
    <xf numFmtId="0" fontId="12" fillId="9" borderId="60" xfId="0" applyFont="1" applyFill="1" applyBorder="1" applyAlignment="1">
      <alignment horizontal="center" vertical="center" wrapText="1"/>
    </xf>
    <xf numFmtId="0" fontId="0" fillId="9" borderId="50" xfId="0" applyFill="1" applyBorder="1" applyAlignment="1">
      <alignment vertical="center"/>
    </xf>
    <xf numFmtId="0" fontId="3" fillId="9" borderId="50"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0" fillId="9" borderId="50" xfId="0" applyFill="1" applyBorder="1" applyAlignment="1">
      <alignment vertical="center" wrapText="1"/>
    </xf>
    <xf numFmtId="9" fontId="10" fillId="2" borderId="108" xfId="0" applyNumberFormat="1" applyFont="1" applyFill="1" applyBorder="1" applyAlignment="1">
      <alignment horizontal="center" vertical="center"/>
    </xf>
    <xf numFmtId="9" fontId="0" fillId="10" borderId="109" xfId="0" applyNumberFormat="1" applyFill="1" applyBorder="1" applyAlignment="1">
      <alignment horizontal="center" vertical="center"/>
    </xf>
    <xf numFmtId="9" fontId="0" fillId="10" borderId="110" xfId="0" applyNumberFormat="1" applyFill="1" applyBorder="1" applyAlignment="1">
      <alignment horizontal="center" vertical="center"/>
    </xf>
    <xf numFmtId="9" fontId="0" fillId="0" borderId="13" xfId="0" applyNumberFormat="1" applyBorder="1" applyAlignment="1">
      <alignment horizontal="center" vertical="center"/>
    </xf>
    <xf numFmtId="0" fontId="0" fillId="0" borderId="55" xfId="0" applyBorder="1" applyAlignment="1">
      <alignment vertical="center"/>
    </xf>
    <xf numFmtId="1" fontId="0" fillId="0" borderId="109" xfId="0" applyNumberFormat="1" applyBorder="1" applyAlignment="1">
      <alignment horizontal="center" vertical="center"/>
    </xf>
    <xf numFmtId="0" fontId="0" fillId="10" borderId="68" xfId="0" applyFill="1" applyBorder="1" applyAlignment="1">
      <alignment horizontal="center" vertical="center"/>
    </xf>
    <xf numFmtId="0" fontId="0" fillId="0" borderId="91" xfId="0" applyBorder="1" applyAlignment="1">
      <alignment horizontal="center" vertical="center"/>
    </xf>
    <xf numFmtId="166" fontId="8" fillId="2" borderId="114" xfId="0" applyNumberFormat="1" applyFont="1" applyFill="1" applyBorder="1" applyAlignment="1">
      <alignment horizontal="center" vertical="center"/>
    </xf>
    <xf numFmtId="9" fontId="8" fillId="0" borderId="115" xfId="2" applyFont="1" applyBorder="1" applyAlignment="1">
      <alignment horizontal="center" vertical="center"/>
    </xf>
    <xf numFmtId="9" fontId="8" fillId="0" borderId="116" xfId="2" applyFont="1" applyBorder="1" applyAlignment="1">
      <alignment horizontal="center" vertical="center"/>
    </xf>
    <xf numFmtId="9" fontId="8" fillId="2" borderId="117" xfId="0" applyNumberFormat="1" applyFont="1" applyFill="1" applyBorder="1" applyAlignment="1">
      <alignment horizontal="center" vertical="center"/>
    </xf>
    <xf numFmtId="9" fontId="0" fillId="0" borderId="115" xfId="2" applyFont="1" applyBorder="1" applyAlignment="1">
      <alignment horizontal="center" vertical="center"/>
    </xf>
    <xf numFmtId="9" fontId="0" fillId="0" borderId="116" xfId="2" applyFont="1" applyBorder="1" applyAlignment="1">
      <alignment horizontal="center" vertical="center"/>
    </xf>
    <xf numFmtId="0" fontId="0" fillId="0" borderId="117" xfId="0" applyBorder="1" applyAlignment="1">
      <alignment vertical="center"/>
    </xf>
    <xf numFmtId="166" fontId="8" fillId="2" borderId="119" xfId="0" applyNumberFormat="1" applyFont="1" applyFill="1" applyBorder="1" applyAlignment="1">
      <alignment horizontal="center" vertical="center"/>
    </xf>
    <xf numFmtId="9" fontId="0" fillId="2" borderId="120" xfId="2" applyFont="1" applyFill="1" applyBorder="1" applyAlignment="1">
      <alignment vertical="center"/>
    </xf>
    <xf numFmtId="9" fontId="0" fillId="0" borderId="91" xfId="2" applyFont="1" applyBorder="1" applyAlignment="1">
      <alignment horizontal="center" vertical="center"/>
    </xf>
    <xf numFmtId="0" fontId="0" fillId="0" borderId="121" xfId="0" applyBorder="1" applyAlignment="1">
      <alignment vertical="center"/>
    </xf>
    <xf numFmtId="166" fontId="8" fillId="2" borderId="123" xfId="0" applyNumberFormat="1" applyFont="1" applyFill="1" applyBorder="1" applyAlignment="1">
      <alignment horizontal="center" vertical="center"/>
    </xf>
    <xf numFmtId="9" fontId="8" fillId="0" borderId="124" xfId="2" applyFont="1" applyBorder="1" applyAlignment="1">
      <alignment horizontal="center" vertical="center"/>
    </xf>
    <xf numFmtId="9" fontId="8" fillId="0" borderId="125" xfId="2" applyFont="1" applyBorder="1" applyAlignment="1">
      <alignment horizontal="center" vertical="center"/>
    </xf>
    <xf numFmtId="9" fontId="8" fillId="2" borderId="126" xfId="0" applyNumberFormat="1" applyFont="1" applyFill="1" applyBorder="1" applyAlignment="1">
      <alignment horizontal="center" vertical="center"/>
    </xf>
    <xf numFmtId="9" fontId="0" fillId="0" borderId="124" xfId="2" applyFont="1" applyBorder="1" applyAlignment="1">
      <alignment horizontal="center" vertical="center"/>
    </xf>
    <xf numFmtId="9" fontId="0" fillId="0" borderId="125" xfId="2" applyFont="1" applyBorder="1" applyAlignment="1">
      <alignment horizontal="center" vertical="center"/>
    </xf>
    <xf numFmtId="0" fontId="0" fillId="0" borderId="127" xfId="0" applyBorder="1" applyAlignment="1">
      <alignment vertical="center"/>
    </xf>
    <xf numFmtId="166" fontId="8" fillId="2" borderId="129" xfId="0" applyNumberFormat="1" applyFont="1" applyFill="1" applyBorder="1" applyAlignment="1">
      <alignment horizontal="center" vertical="center"/>
    </xf>
    <xf numFmtId="166" fontId="8" fillId="0" borderId="130" xfId="0" applyNumberFormat="1" applyFont="1" applyBorder="1" applyAlignment="1">
      <alignment horizontal="center" vertical="center"/>
    </xf>
    <xf numFmtId="166" fontId="8" fillId="0" borderId="131" xfId="0" applyNumberFormat="1" applyFont="1" applyBorder="1" applyAlignment="1">
      <alignment horizontal="center" vertical="center"/>
    </xf>
    <xf numFmtId="9" fontId="8" fillId="0" borderId="131" xfId="0" applyNumberFormat="1" applyFont="1" applyBorder="1" applyAlignment="1">
      <alignment horizontal="center" vertical="center"/>
    </xf>
    <xf numFmtId="166" fontId="10" fillId="2" borderId="132" xfId="0" applyNumberFormat="1" applyFont="1" applyFill="1" applyBorder="1" applyAlignment="1">
      <alignment horizontal="center" vertical="center"/>
    </xf>
    <xf numFmtId="166" fontId="0" fillId="0" borderId="131" xfId="0" applyNumberFormat="1" applyBorder="1" applyAlignment="1">
      <alignment horizontal="center" vertical="center"/>
    </xf>
    <xf numFmtId="9" fontId="0" fillId="0" borderId="131" xfId="0" applyNumberFormat="1" applyBorder="1" applyAlignment="1">
      <alignment horizontal="center" vertical="center"/>
    </xf>
    <xf numFmtId="0" fontId="0" fillId="0" borderId="131" xfId="0" applyBorder="1" applyAlignment="1">
      <alignment vertical="center"/>
    </xf>
    <xf numFmtId="0" fontId="0" fillId="0" borderId="131" xfId="0" applyBorder="1" applyAlignment="1">
      <alignment vertical="center" wrapText="1"/>
    </xf>
    <xf numFmtId="166" fontId="8" fillId="0" borderId="133" xfId="0" applyNumberFormat="1" applyFont="1" applyBorder="1" applyAlignment="1">
      <alignment horizontal="center" vertical="center"/>
    </xf>
    <xf numFmtId="166" fontId="8" fillId="0" borderId="134" xfId="0" applyNumberFormat="1" applyFont="1" applyBorder="1" applyAlignment="1">
      <alignment horizontal="center" vertical="center"/>
    </xf>
    <xf numFmtId="9" fontId="8" fillId="0" borderId="134" xfId="0" applyNumberFormat="1" applyFont="1" applyBorder="1" applyAlignment="1">
      <alignment horizontal="center" vertical="center"/>
    </xf>
    <xf numFmtId="166" fontId="10" fillId="2" borderId="135" xfId="0" applyNumberFormat="1" applyFont="1" applyFill="1" applyBorder="1" applyAlignment="1">
      <alignment horizontal="center" vertical="center"/>
    </xf>
    <xf numFmtId="166" fontId="0" fillId="0" borderId="134" xfId="0" applyNumberFormat="1" applyBorder="1" applyAlignment="1">
      <alignment horizontal="center" vertical="center"/>
    </xf>
    <xf numFmtId="9" fontId="0" fillId="0" borderId="134" xfId="0" applyNumberFormat="1" applyBorder="1" applyAlignment="1">
      <alignment horizontal="center" vertical="center"/>
    </xf>
    <xf numFmtId="0" fontId="0" fillId="0" borderId="68" xfId="0" applyBorder="1" applyAlignment="1">
      <alignment vertical="center"/>
    </xf>
    <xf numFmtId="166" fontId="8" fillId="0" borderId="136" xfId="0" applyNumberFormat="1" applyFont="1" applyBorder="1" applyAlignment="1">
      <alignment horizontal="center" vertical="center"/>
    </xf>
    <xf numFmtId="166" fontId="8" fillId="0" borderId="137" xfId="0" applyNumberFormat="1" applyFont="1" applyBorder="1" applyAlignment="1">
      <alignment horizontal="center" vertical="center"/>
    </xf>
    <xf numFmtId="9" fontId="8" fillId="0" borderId="137" xfId="0" applyNumberFormat="1" applyFont="1" applyBorder="1" applyAlignment="1">
      <alignment horizontal="center" vertical="center"/>
    </xf>
    <xf numFmtId="166" fontId="0" fillId="0" borderId="137" xfId="0" applyNumberFormat="1" applyBorder="1" applyAlignment="1">
      <alignment horizontal="center" vertical="center"/>
    </xf>
    <xf numFmtId="9" fontId="0" fillId="0" borderId="137" xfId="0" applyNumberFormat="1" applyBorder="1" applyAlignment="1">
      <alignment horizontal="center" vertical="center"/>
    </xf>
    <xf numFmtId="9" fontId="8" fillId="2" borderId="139" xfId="0" applyNumberFormat="1" applyFont="1" applyFill="1" applyBorder="1" applyAlignment="1">
      <alignment horizontal="center" vertical="center"/>
    </xf>
    <xf numFmtId="9" fontId="8" fillId="0" borderId="140" xfId="0" applyNumberFormat="1" applyFont="1" applyBorder="1" applyAlignment="1">
      <alignment horizontal="center" vertical="center"/>
    </xf>
    <xf numFmtId="9" fontId="8" fillId="0" borderId="141" xfId="0" applyNumberFormat="1" applyFont="1" applyBorder="1" applyAlignment="1">
      <alignment horizontal="center" vertical="center"/>
    </xf>
    <xf numFmtId="9" fontId="10" fillId="2" borderId="142" xfId="0" applyNumberFormat="1" applyFont="1" applyFill="1" applyBorder="1" applyAlignment="1">
      <alignment horizontal="center" vertical="center"/>
    </xf>
    <xf numFmtId="9" fontId="0" fillId="0" borderId="141" xfId="0" applyNumberFormat="1" applyBorder="1" applyAlignment="1">
      <alignment horizontal="center" vertical="center"/>
    </xf>
    <xf numFmtId="165" fontId="8" fillId="0" borderId="115" xfId="0" applyNumberFormat="1" applyFont="1" applyBorder="1" applyAlignment="1">
      <alignment horizontal="center" vertical="center"/>
    </xf>
    <xf numFmtId="165" fontId="8" fillId="0" borderId="116" xfId="0" applyNumberFormat="1" applyFont="1" applyBorder="1" applyAlignment="1">
      <alignment horizontal="center" vertical="center"/>
    </xf>
    <xf numFmtId="165" fontId="8" fillId="0" borderId="91" xfId="0" applyNumberFormat="1" applyFont="1" applyBorder="1" applyAlignment="1">
      <alignment horizontal="center" vertical="center"/>
    </xf>
    <xf numFmtId="165" fontId="0" fillId="0" borderId="121" xfId="2" applyNumberFormat="1" applyFont="1" applyBorder="1" applyAlignment="1">
      <alignment vertical="center"/>
    </xf>
    <xf numFmtId="165" fontId="0" fillId="0" borderId="121" xfId="2" applyNumberFormat="1" applyFont="1" applyFill="1" applyBorder="1" applyAlignment="1">
      <alignment vertical="center"/>
    </xf>
    <xf numFmtId="165" fontId="8" fillId="0" borderId="148" xfId="0" applyNumberFormat="1" applyFont="1" applyBorder="1" applyAlignment="1">
      <alignment horizontal="center" vertical="center"/>
    </xf>
    <xf numFmtId="165" fontId="8" fillId="0" borderId="124" xfId="0" applyNumberFormat="1" applyFont="1" applyBorder="1" applyAlignment="1">
      <alignment horizontal="center" vertical="center"/>
    </xf>
    <xf numFmtId="165" fontId="8" fillId="0" borderId="125" xfId="0" applyNumberFormat="1" applyFont="1" applyBorder="1" applyAlignment="1">
      <alignment horizontal="center" vertical="center"/>
    </xf>
    <xf numFmtId="165" fontId="8" fillId="0" borderId="131" xfId="0" applyNumberFormat="1" applyFont="1" applyBorder="1" applyAlignment="1">
      <alignment horizontal="center" vertical="center"/>
    </xf>
    <xf numFmtId="0" fontId="0" fillId="0" borderId="111" xfId="0" applyBorder="1" applyAlignment="1">
      <alignment vertical="center"/>
    </xf>
    <xf numFmtId="9" fontId="10" fillId="2" borderId="151" xfId="0" applyNumberFormat="1" applyFont="1" applyFill="1" applyBorder="1" applyAlignment="1">
      <alignment horizontal="center" vertical="center"/>
    </xf>
    <xf numFmtId="166" fontId="0" fillId="10" borderId="109" xfId="0" applyNumberFormat="1" applyFill="1" applyBorder="1" applyAlignment="1">
      <alignment horizontal="center" vertical="center"/>
    </xf>
    <xf numFmtId="166" fontId="0" fillId="10" borderId="110" xfId="0" applyNumberFormat="1" applyFill="1" applyBorder="1" applyAlignment="1">
      <alignment horizontal="center" vertical="center"/>
    </xf>
    <xf numFmtId="0" fontId="0" fillId="0" borderId="85" xfId="0" applyBorder="1" applyAlignment="1">
      <alignment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77" xfId="0" applyBorder="1" applyAlignment="1">
      <alignment vertical="center"/>
    </xf>
    <xf numFmtId="0" fontId="0" fillId="0" borderId="86" xfId="0" applyBorder="1" applyAlignment="1">
      <alignment vertical="center"/>
    </xf>
    <xf numFmtId="43" fontId="0" fillId="2" borderId="154" xfId="1" applyFont="1" applyFill="1" applyBorder="1" applyAlignment="1">
      <alignment vertical="center"/>
    </xf>
    <xf numFmtId="43" fontId="0" fillId="0" borderId="46" xfId="1" applyFont="1" applyBorder="1" applyAlignment="1">
      <alignment vertical="center"/>
    </xf>
    <xf numFmtId="43" fontId="0" fillId="0" borderId="47" xfId="1" applyFont="1" applyBorder="1" applyAlignment="1">
      <alignment vertical="center"/>
    </xf>
    <xf numFmtId="0" fontId="0" fillId="0" borderId="155" xfId="0" applyBorder="1" applyAlignment="1">
      <alignment horizontal="center" vertical="center" wrapText="1"/>
    </xf>
    <xf numFmtId="9" fontId="0" fillId="10" borderId="156" xfId="2" applyFont="1" applyFill="1" applyBorder="1" applyAlignment="1">
      <alignment horizontal="center" vertical="center"/>
    </xf>
    <xf numFmtId="167" fontId="8" fillId="0" borderId="157" xfId="1" applyNumberFormat="1" applyFont="1" applyFill="1" applyBorder="1" applyAlignment="1">
      <alignment horizontal="right" vertical="center"/>
    </xf>
    <xf numFmtId="167" fontId="8" fillId="0" borderId="158" xfId="1" applyNumberFormat="1" applyFont="1" applyFill="1" applyBorder="1" applyAlignment="1">
      <alignment horizontal="right" vertical="center"/>
    </xf>
    <xf numFmtId="1" fontId="0" fillId="0" borderId="124" xfId="0" applyNumberFormat="1" applyBorder="1" applyAlignment="1">
      <alignment horizontal="center" vertical="center"/>
    </xf>
    <xf numFmtId="1" fontId="0" fillId="0" borderId="124" xfId="0" quotePrefix="1" applyNumberFormat="1" applyBorder="1" applyAlignment="1">
      <alignment horizontal="center" vertical="center"/>
    </xf>
    <xf numFmtId="0" fontId="0" fillId="0" borderId="159" xfId="0" applyBorder="1" applyAlignment="1">
      <alignment horizontal="center" vertical="center" wrapText="1"/>
    </xf>
    <xf numFmtId="0" fontId="0" fillId="0" borderId="130" xfId="0" applyBorder="1" applyAlignment="1">
      <alignment vertical="center" wrapText="1"/>
    </xf>
    <xf numFmtId="0" fontId="10" fillId="2" borderId="161" xfId="0" applyFont="1" applyFill="1" applyBorder="1" applyAlignment="1">
      <alignment horizontal="center" vertical="center"/>
    </xf>
    <xf numFmtId="0" fontId="16" fillId="2" borderId="161" xfId="0" applyFont="1" applyFill="1" applyBorder="1" applyAlignment="1">
      <alignment horizontal="center" vertical="center"/>
    </xf>
    <xf numFmtId="0" fontId="17" fillId="2" borderId="162" xfId="0" applyFont="1" applyFill="1" applyBorder="1" applyAlignment="1">
      <alignment horizontal="center" vertical="center"/>
    </xf>
    <xf numFmtId="10" fontId="0" fillId="10" borderId="163" xfId="0" applyNumberFormat="1" applyFill="1" applyBorder="1" applyAlignment="1">
      <alignment horizontal="center" vertical="center"/>
    </xf>
    <xf numFmtId="10" fontId="0" fillId="10" borderId="128" xfId="0" applyNumberFormat="1" applyFill="1" applyBorder="1" applyAlignment="1">
      <alignment horizontal="center" vertical="center"/>
    </xf>
    <xf numFmtId="0" fontId="10" fillId="2" borderId="43" xfId="0" applyFont="1" applyFill="1" applyBorder="1" applyAlignment="1">
      <alignment horizontal="center" vertical="center"/>
    </xf>
    <xf numFmtId="0" fontId="16" fillId="2" borderId="164" xfId="0" applyFont="1" applyFill="1" applyBorder="1" applyAlignment="1">
      <alignment horizontal="center" vertical="center"/>
    </xf>
    <xf numFmtId="0" fontId="17" fillId="2" borderId="165" xfId="0" applyFont="1" applyFill="1" applyBorder="1" applyAlignment="1">
      <alignment horizontal="center" vertical="center"/>
    </xf>
    <xf numFmtId="10" fontId="0" fillId="10" borderId="46" xfId="0" applyNumberFormat="1" applyFill="1" applyBorder="1" applyAlignment="1">
      <alignment horizontal="center" vertical="center"/>
    </xf>
    <xf numFmtId="10" fontId="0" fillId="10" borderId="47" xfId="0" applyNumberFormat="1" applyFill="1" applyBorder="1" applyAlignment="1">
      <alignment horizontal="center" vertical="center"/>
    </xf>
    <xf numFmtId="0" fontId="0" fillId="0" borderId="155" xfId="0" applyBorder="1" applyAlignment="1">
      <alignment horizontal="left" vertical="center" wrapText="1"/>
    </xf>
    <xf numFmtId="0" fontId="10" fillId="2" borderId="0" xfId="0" applyFont="1" applyFill="1" applyAlignment="1">
      <alignment horizontal="center" vertical="center"/>
    </xf>
    <xf numFmtId="0" fontId="16" fillId="2" borderId="0" xfId="0" applyFont="1" applyFill="1" applyAlignment="1">
      <alignment horizontal="center" vertical="center"/>
    </xf>
    <xf numFmtId="0" fontId="17" fillId="2" borderId="166" xfId="0" applyFont="1" applyFill="1" applyBorder="1" applyAlignment="1">
      <alignment horizontal="center" vertical="center"/>
    </xf>
    <xf numFmtId="10" fontId="0" fillId="10" borderId="137" xfId="0" applyNumberFormat="1" applyFill="1" applyBorder="1" applyAlignment="1">
      <alignment horizontal="center" vertical="center"/>
    </xf>
    <xf numFmtId="0" fontId="10" fillId="2" borderId="167" xfId="0" applyFont="1" applyFill="1" applyBorder="1" applyAlignment="1">
      <alignment horizontal="center" vertical="center"/>
    </xf>
    <xf numFmtId="0" fontId="0" fillId="0" borderId="159" xfId="0" applyBorder="1" applyAlignment="1">
      <alignment vertical="center" wrapText="1"/>
    </xf>
    <xf numFmtId="0" fontId="0" fillId="10" borderId="109" xfId="0" applyFill="1" applyBorder="1" applyAlignment="1">
      <alignment horizontal="center" vertical="center"/>
    </xf>
    <xf numFmtId="0" fontId="0" fillId="10" borderId="110" xfId="0" applyFill="1" applyBorder="1" applyAlignment="1">
      <alignment horizontal="center" vertical="center"/>
    </xf>
    <xf numFmtId="0" fontId="0" fillId="10" borderId="91" xfId="0" applyFill="1" applyBorder="1" applyAlignment="1">
      <alignment horizontal="center" vertical="center"/>
    </xf>
    <xf numFmtId="166" fontId="10" fillId="2" borderId="164" xfId="0" applyNumberFormat="1" applyFont="1" applyFill="1" applyBorder="1" applyAlignment="1">
      <alignment horizontal="left" vertical="center" indent="1"/>
    </xf>
    <xf numFmtId="166" fontId="16" fillId="2" borderId="164" xfId="0" applyNumberFormat="1" applyFont="1" applyFill="1" applyBorder="1" applyAlignment="1">
      <alignment horizontal="left" vertical="center" indent="1"/>
    </xf>
    <xf numFmtId="166" fontId="17" fillId="2" borderId="165" xfId="0" applyNumberFormat="1" applyFont="1" applyFill="1" applyBorder="1" applyAlignment="1">
      <alignment horizontal="left" vertical="center" indent="1"/>
    </xf>
    <xf numFmtId="165" fontId="0" fillId="10" borderId="46" xfId="0" applyNumberFormat="1" applyFill="1" applyBorder="1" applyAlignment="1">
      <alignment horizontal="center" vertical="center"/>
    </xf>
    <xf numFmtId="165" fontId="0" fillId="10" borderId="47" xfId="0" applyNumberFormat="1" applyFill="1" applyBorder="1" applyAlignment="1">
      <alignment horizontal="center" vertical="center"/>
    </xf>
    <xf numFmtId="166" fontId="10" fillId="2" borderId="43" xfId="0" applyNumberFormat="1" applyFont="1" applyFill="1" applyBorder="1" applyAlignment="1">
      <alignment horizontal="left" vertical="center" indent="1"/>
    </xf>
    <xf numFmtId="166" fontId="10" fillId="2" borderId="0" xfId="0" applyNumberFormat="1" applyFont="1" applyFill="1" applyAlignment="1">
      <alignment horizontal="left" vertical="center" indent="1"/>
    </xf>
    <xf numFmtId="166" fontId="16" fillId="2" borderId="0" xfId="0" applyNumberFormat="1" applyFont="1" applyFill="1" applyAlignment="1">
      <alignment horizontal="left" vertical="center" indent="1"/>
    </xf>
    <xf numFmtId="166" fontId="17" fillId="2" borderId="166" xfId="0" applyNumberFormat="1" applyFont="1" applyFill="1" applyBorder="1" applyAlignment="1">
      <alignment horizontal="left" vertical="center" indent="1"/>
    </xf>
    <xf numFmtId="165" fontId="0" fillId="10" borderId="110" xfId="0" applyNumberFormat="1" applyFill="1" applyBorder="1" applyAlignment="1">
      <alignment horizontal="center" vertical="center"/>
    </xf>
    <xf numFmtId="166" fontId="10" fillId="2" borderId="167" xfId="0" applyNumberFormat="1" applyFont="1" applyFill="1" applyBorder="1" applyAlignment="1">
      <alignment horizontal="left" vertical="center" indent="1"/>
    </xf>
    <xf numFmtId="0" fontId="0" fillId="0" borderId="40" xfId="0" applyBorder="1" applyAlignment="1">
      <alignment vertical="center"/>
    </xf>
    <xf numFmtId="0" fontId="10" fillId="2" borderId="164" xfId="0" applyFont="1" applyFill="1" applyBorder="1" applyAlignment="1">
      <alignment horizontal="center" vertical="center"/>
    </xf>
    <xf numFmtId="1" fontId="0" fillId="10" borderId="46" xfId="0" applyNumberFormat="1" applyFill="1" applyBorder="1" applyAlignment="1">
      <alignment horizontal="center" vertical="center"/>
    </xf>
    <xf numFmtId="1" fontId="0" fillId="10" borderId="47" xfId="0" applyNumberFormat="1" applyFill="1" applyBorder="1" applyAlignment="1">
      <alignment horizontal="center" vertical="center"/>
    </xf>
    <xf numFmtId="1" fontId="0" fillId="10" borderId="131" xfId="0" applyNumberFormat="1" applyFill="1" applyBorder="1" applyAlignment="1">
      <alignment horizontal="center" vertical="center"/>
    </xf>
    <xf numFmtId="1" fontId="0" fillId="10" borderId="137" xfId="0" applyNumberFormat="1" applyFill="1" applyBorder="1" applyAlignment="1">
      <alignment horizontal="center" vertical="center"/>
    </xf>
    <xf numFmtId="1" fontId="0" fillId="10" borderId="110" xfId="0" applyNumberFormat="1" applyFill="1" applyBorder="1" applyAlignment="1">
      <alignment horizontal="center" vertical="center"/>
    </xf>
    <xf numFmtId="0" fontId="8" fillId="0" borderId="68" xfId="0" applyFont="1" applyBorder="1" applyAlignment="1">
      <alignment vertical="center"/>
    </xf>
    <xf numFmtId="0" fontId="8" fillId="0" borderId="110" xfId="0" applyFont="1" applyBorder="1" applyAlignment="1">
      <alignment vertical="center"/>
    </xf>
    <xf numFmtId="0" fontId="8" fillId="0" borderId="177" xfId="0" applyFont="1" applyBorder="1" applyAlignment="1">
      <alignment vertical="center" wrapText="1"/>
    </xf>
    <xf numFmtId="2" fontId="17" fillId="2" borderId="166" xfId="0" applyNumberFormat="1" applyFont="1" applyFill="1" applyBorder="1" applyAlignment="1">
      <alignment horizontal="center" vertical="center"/>
    </xf>
    <xf numFmtId="0" fontId="8" fillId="0" borderId="91" xfId="0" applyFont="1" applyBorder="1" applyAlignment="1">
      <alignment vertical="center"/>
    </xf>
    <xf numFmtId="1" fontId="0" fillId="10" borderId="110" xfId="0" quotePrefix="1" applyNumberFormat="1" applyFill="1" applyBorder="1" applyAlignment="1">
      <alignment horizontal="center" vertical="center" wrapText="1"/>
    </xf>
    <xf numFmtId="9" fontId="10" fillId="2" borderId="0" xfId="0" applyNumberFormat="1" applyFont="1" applyFill="1" applyAlignment="1">
      <alignment horizontal="center" vertical="center"/>
    </xf>
    <xf numFmtId="0" fontId="17" fillId="2" borderId="168" xfId="0" applyFont="1" applyFill="1" applyBorder="1" applyAlignment="1">
      <alignment horizontal="center" vertical="center"/>
    </xf>
    <xf numFmtId="0" fontId="16" fillId="2" borderId="168" xfId="0" applyFont="1" applyFill="1" applyBorder="1" applyAlignment="1">
      <alignment horizontal="center" vertical="center"/>
    </xf>
    <xf numFmtId="0" fontId="17" fillId="2" borderId="169" xfId="0" applyFont="1" applyFill="1" applyBorder="1" applyAlignment="1">
      <alignment horizontal="center" vertical="center"/>
    </xf>
    <xf numFmtId="0" fontId="0" fillId="0" borderId="137" xfId="0" applyBorder="1" applyAlignment="1">
      <alignment vertical="center"/>
    </xf>
    <xf numFmtId="43" fontId="19" fillId="2" borderId="183" xfId="1" applyFont="1" applyFill="1" applyBorder="1" applyAlignment="1"/>
    <xf numFmtId="43" fontId="19" fillId="2" borderId="184" xfId="1" applyFont="1" applyFill="1" applyBorder="1" applyAlignment="1"/>
    <xf numFmtId="1" fontId="0" fillId="10" borderId="173" xfId="0" applyNumberFormat="1" applyFill="1" applyBorder="1" applyAlignment="1">
      <alignment horizontal="center" vertical="center"/>
    </xf>
    <xf numFmtId="0" fontId="10" fillId="2" borderId="185" xfId="0" applyFont="1" applyFill="1" applyBorder="1" applyAlignment="1">
      <alignment horizontal="center" vertical="center"/>
    </xf>
    <xf numFmtId="1" fontId="0" fillId="10" borderId="186" xfId="0" applyNumberFormat="1" applyFill="1" applyBorder="1" applyAlignment="1">
      <alignment horizontal="center" vertical="center"/>
    </xf>
    <xf numFmtId="0" fontId="0" fillId="0" borderId="91" xfId="0" applyBorder="1" applyAlignment="1">
      <alignment vertical="center"/>
    </xf>
    <xf numFmtId="0" fontId="0" fillId="0" borderId="187" xfId="0" applyBorder="1" applyAlignment="1">
      <alignment vertical="center" wrapText="1"/>
    </xf>
    <xf numFmtId="0" fontId="0" fillId="0" borderId="144" xfId="0" applyBorder="1" applyAlignment="1">
      <alignment vertical="center" wrapText="1"/>
    </xf>
    <xf numFmtId="9" fontId="10" fillId="2" borderId="166" xfId="0" applyNumberFormat="1" applyFont="1" applyFill="1" applyBorder="1" applyAlignment="1">
      <alignment horizontal="center" vertical="center"/>
    </xf>
    <xf numFmtId="9" fontId="10" fillId="2" borderId="189" xfId="0" applyNumberFormat="1" applyFont="1" applyFill="1" applyBorder="1" applyAlignment="1">
      <alignment horizontal="center" vertical="center"/>
    </xf>
    <xf numFmtId="167" fontId="8" fillId="10" borderId="13" xfId="1" applyNumberFormat="1" applyFont="1" applyFill="1" applyBorder="1" applyAlignment="1">
      <alignment horizontal="center" vertical="center"/>
    </xf>
    <xf numFmtId="0" fontId="17" fillId="2" borderId="0" xfId="0" applyFont="1" applyFill="1" applyAlignment="1">
      <alignment horizontal="center" vertical="center"/>
    </xf>
    <xf numFmtId="1" fontId="0" fillId="10" borderId="110" xfId="0" quotePrefix="1" applyNumberFormat="1" applyFill="1" applyBorder="1" applyAlignment="1">
      <alignment horizontal="center" vertical="center"/>
    </xf>
    <xf numFmtId="0" fontId="8" fillId="0" borderId="193" xfId="0" applyFont="1" applyBorder="1" applyAlignment="1">
      <alignment vertical="center"/>
    </xf>
    <xf numFmtId="0" fontId="8" fillId="0" borderId="194" xfId="0" applyFont="1" applyBorder="1" applyAlignment="1">
      <alignment vertical="center"/>
    </xf>
    <xf numFmtId="0" fontId="0" fillId="0" borderId="195" xfId="0" applyBorder="1" applyAlignment="1">
      <alignment vertical="center"/>
    </xf>
    <xf numFmtId="0" fontId="10" fillId="2" borderId="196" xfId="0" applyFont="1" applyFill="1" applyBorder="1" applyAlignment="1">
      <alignment horizontal="center" vertical="center"/>
    </xf>
    <xf numFmtId="0" fontId="16" fillId="2" borderId="196" xfId="0" applyFont="1" applyFill="1" applyBorder="1" applyAlignment="1">
      <alignment horizontal="center" vertical="center"/>
    </xf>
    <xf numFmtId="0" fontId="17" fillId="2" borderId="197" xfId="0" applyFont="1" applyFill="1" applyBorder="1" applyAlignment="1">
      <alignment horizontal="center" vertical="center"/>
    </xf>
    <xf numFmtId="9" fontId="0" fillId="10" borderId="198" xfId="0" applyNumberFormat="1" applyFill="1" applyBorder="1" applyAlignment="1">
      <alignment horizontal="center" vertical="center"/>
    </xf>
    <xf numFmtId="9" fontId="0" fillId="10" borderId="199" xfId="0" applyNumberFormat="1" applyFill="1" applyBorder="1" applyAlignment="1">
      <alignment horizontal="center" vertical="center"/>
    </xf>
    <xf numFmtId="0" fontId="8" fillId="0" borderId="200" xfId="0" applyFont="1" applyBorder="1" applyAlignment="1">
      <alignment vertical="center"/>
    </xf>
    <xf numFmtId="9" fontId="0" fillId="10" borderId="68" xfId="0" applyNumberFormat="1" applyFill="1" applyBorder="1" applyAlignment="1">
      <alignment horizontal="center" vertical="center"/>
    </xf>
    <xf numFmtId="9" fontId="0" fillId="10" borderId="69" xfId="0" applyNumberFormat="1" applyFill="1" applyBorder="1" applyAlignment="1">
      <alignment horizontal="center" vertical="center"/>
    </xf>
    <xf numFmtId="0" fontId="8" fillId="0" borderId="201" xfId="0" applyFont="1" applyBorder="1" applyAlignment="1">
      <alignment vertical="center"/>
    </xf>
    <xf numFmtId="0" fontId="10" fillId="2" borderId="202" xfId="0" applyFont="1" applyFill="1" applyBorder="1" applyAlignment="1">
      <alignment horizontal="center" vertical="center"/>
    </xf>
    <xf numFmtId="0" fontId="16" fillId="2" borderId="203" xfId="0" applyFont="1" applyFill="1" applyBorder="1" applyAlignment="1">
      <alignment horizontal="center" vertical="center"/>
    </xf>
    <xf numFmtId="0" fontId="17" fillId="2" borderId="204" xfId="0" applyFont="1" applyFill="1" applyBorder="1" applyAlignment="1">
      <alignment horizontal="center" vertical="center"/>
    </xf>
    <xf numFmtId="9" fontId="0" fillId="10" borderId="205" xfId="0" applyNumberFormat="1" applyFill="1" applyBorder="1" applyAlignment="1">
      <alignment horizontal="center" vertical="center"/>
    </xf>
    <xf numFmtId="9" fontId="0" fillId="10" borderId="206" xfId="0" applyNumberFormat="1" applyFill="1" applyBorder="1" applyAlignment="1">
      <alignment horizontal="center" vertical="center"/>
    </xf>
    <xf numFmtId="0" fontId="0" fillId="0" borderId="207" xfId="0" applyBorder="1" applyAlignment="1">
      <alignment vertical="center"/>
    </xf>
    <xf numFmtId="0" fontId="10" fillId="2" borderId="168" xfId="0" applyFont="1" applyFill="1" applyBorder="1" applyAlignment="1">
      <alignment horizontal="center" vertical="center"/>
    </xf>
    <xf numFmtId="166" fontId="0" fillId="10" borderId="13" xfId="0" applyNumberFormat="1" applyFill="1" applyBorder="1" applyAlignment="1">
      <alignment horizontal="center" vertical="center"/>
    </xf>
    <xf numFmtId="0" fontId="0" fillId="0" borderId="137" xfId="0" applyBorder="1" applyAlignment="1">
      <alignment vertical="center" wrapText="1"/>
    </xf>
    <xf numFmtId="9" fontId="0" fillId="10" borderId="138" xfId="2" applyFont="1" applyFill="1" applyBorder="1" applyAlignment="1">
      <alignment horizontal="center" vertical="center"/>
    </xf>
    <xf numFmtId="9" fontId="0" fillId="10" borderId="137" xfId="2" applyFont="1" applyFill="1" applyBorder="1" applyAlignment="1">
      <alignment horizontal="center" vertical="center"/>
    </xf>
    <xf numFmtId="0" fontId="0" fillId="0" borderId="110" xfId="0" applyBorder="1" applyAlignment="1">
      <alignment vertical="center"/>
    </xf>
    <xf numFmtId="9" fontId="10" fillId="2" borderId="68" xfId="0" applyNumberFormat="1" applyFont="1" applyFill="1" applyBorder="1" applyAlignment="1">
      <alignment horizontal="center" vertical="center"/>
    </xf>
    <xf numFmtId="0" fontId="0" fillId="10" borderId="118" xfId="0" applyFill="1" applyBorder="1" applyAlignment="1">
      <alignment horizontal="center" vertical="center"/>
    </xf>
    <xf numFmtId="0" fontId="0" fillId="10" borderId="110" xfId="0" quotePrefix="1" applyFill="1" applyBorder="1" applyAlignment="1">
      <alignment horizontal="center" vertical="center"/>
    </xf>
    <xf numFmtId="1" fontId="0" fillId="0" borderId="137" xfId="0" applyNumberFormat="1" applyBorder="1" applyAlignment="1">
      <alignment horizontal="center" vertical="center"/>
    </xf>
    <xf numFmtId="1" fontId="0" fillId="0" borderId="110" xfId="0" quotePrefix="1" applyNumberFormat="1" applyBorder="1" applyAlignment="1">
      <alignment horizontal="center" vertical="center"/>
    </xf>
    <xf numFmtId="0" fontId="8" fillId="0" borderId="192" xfId="0" applyFont="1" applyBorder="1" applyAlignment="1">
      <alignment vertical="center" wrapText="1"/>
    </xf>
    <xf numFmtId="0" fontId="0" fillId="0" borderId="213" xfId="0" applyBorder="1" applyAlignment="1">
      <alignment vertical="center" wrapText="1"/>
    </xf>
    <xf numFmtId="166" fontId="10" fillId="2" borderId="196" xfId="0" applyNumberFormat="1" applyFont="1" applyFill="1" applyBorder="1" applyAlignment="1">
      <alignment horizontal="center" vertical="center"/>
    </xf>
    <xf numFmtId="166" fontId="16" fillId="2" borderId="196" xfId="0" applyNumberFormat="1" applyFont="1" applyFill="1" applyBorder="1" applyAlignment="1">
      <alignment horizontal="center" vertical="center"/>
    </xf>
    <xf numFmtId="166" fontId="17" fillId="2" borderId="197" xfId="0" applyNumberFormat="1" applyFont="1" applyFill="1" applyBorder="1" applyAlignment="1">
      <alignment horizontal="center" vertical="center"/>
    </xf>
    <xf numFmtId="9" fontId="0" fillId="0" borderId="198" xfId="0" applyNumberFormat="1" applyBorder="1" applyAlignment="1">
      <alignment horizontal="center" vertical="center"/>
    </xf>
    <xf numFmtId="9" fontId="0" fillId="0" borderId="199" xfId="0" applyNumberFormat="1" applyBorder="1" applyAlignment="1">
      <alignment horizontal="center" vertical="center"/>
    </xf>
    <xf numFmtId="0" fontId="8" fillId="0" borderId="214" xfId="0" applyFont="1" applyBorder="1" applyAlignment="1">
      <alignment vertical="center" wrapText="1"/>
    </xf>
    <xf numFmtId="166" fontId="16" fillId="2" borderId="0" xfId="0" applyNumberFormat="1" applyFont="1" applyFill="1" applyAlignment="1">
      <alignment horizontal="center" vertical="center"/>
    </xf>
    <xf numFmtId="166" fontId="17" fillId="2" borderId="166" xfId="0" applyNumberFormat="1" applyFont="1" applyFill="1" applyBorder="1" applyAlignment="1">
      <alignment horizontal="center" vertical="center"/>
    </xf>
    <xf numFmtId="9" fontId="0" fillId="0" borderId="111" xfId="0" applyNumberFormat="1" applyBorder="1" applyAlignment="1">
      <alignment horizontal="center" vertical="center"/>
    </xf>
    <xf numFmtId="9" fontId="0" fillId="0" borderId="215" xfId="0" applyNumberFormat="1" applyBorder="1" applyAlignment="1">
      <alignment horizontal="center" vertical="center"/>
    </xf>
    <xf numFmtId="9" fontId="0" fillId="10" borderId="111" xfId="0" applyNumberFormat="1" applyFill="1" applyBorder="1" applyAlignment="1">
      <alignment horizontal="center" vertical="center"/>
    </xf>
    <xf numFmtId="9" fontId="0" fillId="10" borderId="215" xfId="0" applyNumberFormat="1" applyFill="1" applyBorder="1" applyAlignment="1">
      <alignment horizontal="center" vertical="center"/>
    </xf>
    <xf numFmtId="0" fontId="0" fillId="0" borderId="120" xfId="0" applyBorder="1" applyAlignment="1">
      <alignment vertical="center" wrapText="1"/>
    </xf>
    <xf numFmtId="166" fontId="10" fillId="2" borderId="161" xfId="0" applyNumberFormat="1" applyFont="1" applyFill="1" applyBorder="1" applyAlignment="1">
      <alignment horizontal="center" vertical="center"/>
    </xf>
    <xf numFmtId="166" fontId="16" fillId="2" borderId="161" xfId="0" applyNumberFormat="1" applyFont="1" applyFill="1" applyBorder="1" applyAlignment="1">
      <alignment horizontal="center" vertical="center"/>
    </xf>
    <xf numFmtId="166" fontId="17" fillId="2" borderId="162" xfId="0" applyNumberFormat="1" applyFont="1" applyFill="1" applyBorder="1" applyAlignment="1">
      <alignment horizontal="center" vertical="center"/>
    </xf>
    <xf numFmtId="9" fontId="0" fillId="0" borderId="72" xfId="0" applyNumberFormat="1" applyBorder="1" applyAlignment="1">
      <alignment horizontal="center" vertical="center"/>
    </xf>
    <xf numFmtId="9" fontId="0" fillId="0" borderId="73" xfId="0" applyNumberFormat="1" applyBorder="1" applyAlignment="1">
      <alignment horizontal="center" vertical="center"/>
    </xf>
    <xf numFmtId="9" fontId="0" fillId="10" borderId="72" xfId="0" applyNumberFormat="1" applyFill="1" applyBorder="1" applyAlignment="1">
      <alignment horizontal="center" vertical="center"/>
    </xf>
    <xf numFmtId="9" fontId="0" fillId="10" borderId="73" xfId="0" applyNumberFormat="1" applyFill="1" applyBorder="1" applyAlignment="1">
      <alignment horizontal="center" vertical="center"/>
    </xf>
    <xf numFmtId="0" fontId="0" fillId="0" borderId="216" xfId="0" applyBorder="1" applyAlignment="1">
      <alignment vertical="center" wrapText="1"/>
    </xf>
    <xf numFmtId="9" fontId="0" fillId="0" borderId="136" xfId="0" applyNumberFormat="1" applyBorder="1" applyAlignment="1">
      <alignment horizontal="center" vertical="center"/>
    </xf>
    <xf numFmtId="9" fontId="0" fillId="0" borderId="138" xfId="0" applyNumberFormat="1" applyBorder="1" applyAlignment="1">
      <alignment horizontal="center" vertical="center"/>
    </xf>
    <xf numFmtId="9" fontId="0" fillId="10" borderId="136" xfId="0" applyNumberFormat="1" applyFill="1" applyBorder="1" applyAlignment="1">
      <alignment horizontal="center" vertical="center"/>
    </xf>
    <xf numFmtId="9" fontId="0" fillId="10" borderId="138" xfId="0" applyNumberFormat="1" applyFill="1" applyBorder="1" applyAlignment="1">
      <alignment horizontal="center" vertical="center"/>
    </xf>
    <xf numFmtId="9" fontId="0" fillId="0" borderId="137" xfId="2" applyFont="1" applyFill="1" applyBorder="1" applyAlignment="1">
      <alignment horizontal="center" vertical="center"/>
    </xf>
    <xf numFmtId="9" fontId="0" fillId="2" borderId="219" xfId="0" applyNumberFormat="1" applyFill="1" applyBorder="1" applyAlignment="1">
      <alignment horizontal="center" vertical="center"/>
    </xf>
    <xf numFmtId="9" fontId="0" fillId="10" borderId="16" xfId="0" applyNumberFormat="1" applyFill="1" applyBorder="1" applyAlignment="1">
      <alignment horizontal="right" vertical="center"/>
    </xf>
    <xf numFmtId="9" fontId="0" fillId="0" borderId="97" xfId="0" applyNumberFormat="1" applyBorder="1" applyAlignment="1">
      <alignment horizontal="right" vertical="center"/>
    </xf>
    <xf numFmtId="9" fontId="0" fillId="0" borderId="16" xfId="0" applyNumberFormat="1" applyBorder="1" applyAlignment="1">
      <alignment horizontal="right" vertical="center"/>
    </xf>
    <xf numFmtId="9" fontId="10" fillId="0" borderId="220" xfId="0" applyNumberFormat="1" applyFont="1" applyBorder="1" applyAlignment="1">
      <alignment horizontal="center" vertical="center"/>
    </xf>
    <xf numFmtId="9" fontId="0" fillId="0" borderId="109" xfId="0" applyNumberFormat="1" applyBorder="1" applyAlignment="1">
      <alignment horizontal="center" vertical="center"/>
    </xf>
    <xf numFmtId="9" fontId="0" fillId="0" borderId="110" xfId="0" applyNumberFormat="1" applyBorder="1" applyAlignment="1">
      <alignment horizontal="center" vertical="center"/>
    </xf>
    <xf numFmtId="0" fontId="0" fillId="0" borderId="110" xfId="0" applyBorder="1" applyAlignment="1">
      <alignment horizontal="left" vertical="center"/>
    </xf>
    <xf numFmtId="0" fontId="0" fillId="10" borderId="13" xfId="0" applyFill="1" applyBorder="1" applyAlignment="1">
      <alignment horizontal="center" vertical="center"/>
    </xf>
    <xf numFmtId="0" fontId="0" fillId="10" borderId="10" xfId="0" applyFill="1" applyBorder="1" applyAlignment="1">
      <alignment horizontal="center" vertical="center"/>
    </xf>
    <xf numFmtId="0" fontId="0" fillId="2" borderId="223" xfId="0" applyFill="1" applyBorder="1" applyAlignment="1">
      <alignment horizontal="center" vertical="center"/>
    </xf>
    <xf numFmtId="0" fontId="0" fillId="2" borderId="196" xfId="0" applyFill="1" applyBorder="1" applyAlignment="1">
      <alignment horizontal="center" vertical="center"/>
    </xf>
    <xf numFmtId="1" fontId="0" fillId="10" borderId="224" xfId="0" applyNumberFormat="1" applyFill="1" applyBorder="1" applyAlignment="1">
      <alignment horizontal="center" vertical="center"/>
    </xf>
    <xf numFmtId="1" fontId="0" fillId="10" borderId="225" xfId="0" applyNumberFormat="1" applyFill="1" applyBorder="1" applyAlignment="1">
      <alignment horizontal="center" vertical="center"/>
    </xf>
    <xf numFmtId="0" fontId="17" fillId="2" borderId="196" xfId="0" applyFont="1" applyFill="1" applyBorder="1" applyAlignment="1">
      <alignment horizontal="center" vertical="center"/>
    </xf>
    <xf numFmtId="0" fontId="0" fillId="0" borderId="214" xfId="0" applyBorder="1" applyAlignment="1">
      <alignment horizontal="left" vertical="center"/>
    </xf>
    <xf numFmtId="1" fontId="0" fillId="10" borderId="136" xfId="0" applyNumberFormat="1" applyFill="1" applyBorder="1" applyAlignment="1">
      <alignment horizontal="center" vertical="center"/>
    </xf>
    <xf numFmtId="1" fontId="0" fillId="10" borderId="226" xfId="0" applyNumberFormat="1" applyFill="1" applyBorder="1" applyAlignment="1">
      <alignment horizontal="center" vertical="center"/>
    </xf>
    <xf numFmtId="0" fontId="0" fillId="0" borderId="227" xfId="0" applyBorder="1" applyAlignment="1">
      <alignment horizontal="left" vertical="center"/>
    </xf>
    <xf numFmtId="0" fontId="0" fillId="0" borderId="228" xfId="0" applyBorder="1" applyAlignment="1">
      <alignment horizontal="left" vertical="center"/>
    </xf>
    <xf numFmtId="0" fontId="0" fillId="0" borderId="229" xfId="0" applyBorder="1" applyAlignment="1">
      <alignment horizontal="left" vertical="center"/>
    </xf>
    <xf numFmtId="0" fontId="0" fillId="2" borderId="230" xfId="0" applyFill="1" applyBorder="1" applyAlignment="1">
      <alignment horizontal="center" vertical="center"/>
    </xf>
    <xf numFmtId="0" fontId="0" fillId="2" borderId="161" xfId="0" applyFill="1" applyBorder="1" applyAlignment="1">
      <alignment horizontal="center" vertical="center"/>
    </xf>
    <xf numFmtId="0" fontId="17" fillId="2" borderId="161" xfId="0" applyFont="1" applyFill="1" applyBorder="1" applyAlignment="1">
      <alignment horizontal="center" vertical="center"/>
    </xf>
    <xf numFmtId="0" fontId="0" fillId="0" borderId="216" xfId="0" applyBorder="1" applyAlignment="1">
      <alignment horizontal="left" vertical="center"/>
    </xf>
    <xf numFmtId="10" fontId="0" fillId="10" borderId="64" xfId="0" applyNumberFormat="1" applyFill="1" applyBorder="1" applyAlignment="1">
      <alignment horizontal="center" vertical="center"/>
    </xf>
    <xf numFmtId="9" fontId="0" fillId="10" borderId="231" xfId="0" applyNumberFormat="1" applyFill="1" applyBorder="1" applyAlignment="1">
      <alignment horizontal="center" vertical="center"/>
    </xf>
    <xf numFmtId="10" fontId="0" fillId="10" borderId="81" xfId="0" applyNumberFormat="1" applyFill="1" applyBorder="1" applyAlignment="1">
      <alignment horizontal="center" vertical="center"/>
    </xf>
    <xf numFmtId="9" fontId="0" fillId="10" borderId="232" xfId="0" applyNumberFormat="1" applyFill="1" applyBorder="1" applyAlignment="1">
      <alignment horizontal="center" vertical="center"/>
    </xf>
    <xf numFmtId="10" fontId="0" fillId="10" borderId="68" xfId="0" applyNumberFormat="1" applyFill="1" applyBorder="1" applyAlignment="1">
      <alignment horizontal="center" vertical="center"/>
    </xf>
    <xf numFmtId="9" fontId="0" fillId="10" borderId="233" xfId="0" applyNumberFormat="1" applyFill="1" applyBorder="1" applyAlignment="1">
      <alignment horizontal="center" vertical="center"/>
    </xf>
    <xf numFmtId="10" fontId="0" fillId="10" borderId="111" xfId="0" applyNumberFormat="1" applyFill="1" applyBorder="1" applyAlignment="1">
      <alignment horizontal="center" vertical="center"/>
    </xf>
    <xf numFmtId="9" fontId="0" fillId="10" borderId="234" xfId="0" applyNumberFormat="1" applyFill="1" applyBorder="1" applyAlignment="1">
      <alignment horizontal="center" vertical="center"/>
    </xf>
    <xf numFmtId="10" fontId="0" fillId="10" borderId="72" xfId="0" applyNumberFormat="1" applyFill="1" applyBorder="1" applyAlignment="1">
      <alignment horizontal="center" vertical="center"/>
    </xf>
    <xf numFmtId="9" fontId="0" fillId="10" borderId="235" xfId="0" applyNumberFormat="1" applyFill="1" applyBorder="1" applyAlignment="1">
      <alignment horizontal="center" vertical="center"/>
    </xf>
    <xf numFmtId="1" fontId="0" fillId="10" borderId="110" xfId="0" applyNumberFormat="1" applyFill="1" applyBorder="1" applyAlignment="1">
      <alignment horizontal="center" vertical="center" wrapText="1"/>
    </xf>
    <xf numFmtId="0" fontId="0" fillId="2" borderId="167" xfId="0" applyFill="1" applyBorder="1" applyAlignment="1">
      <alignment horizontal="center" vertical="center"/>
    </xf>
    <xf numFmtId="0" fontId="0" fillId="2" borderId="238" xfId="0" applyFill="1" applyBorder="1" applyAlignment="1">
      <alignment horizontal="center" vertical="center"/>
    </xf>
    <xf numFmtId="0" fontId="0" fillId="2" borderId="172" xfId="0" applyFill="1" applyBorder="1" applyAlignment="1">
      <alignment horizontal="center" vertical="center"/>
    </xf>
    <xf numFmtId="0" fontId="0" fillId="2" borderId="176" xfId="0" applyFill="1" applyBorder="1" applyAlignment="1">
      <alignment horizontal="center" vertical="center"/>
    </xf>
    <xf numFmtId="9" fontId="0" fillId="10" borderId="137" xfId="0" applyNumberFormat="1" applyFill="1" applyBorder="1" applyAlignment="1">
      <alignment horizontal="center" vertical="center"/>
    </xf>
    <xf numFmtId="0" fontId="0" fillId="2" borderId="82" xfId="0" applyFill="1" applyBorder="1" applyAlignment="1">
      <alignment horizontal="center" vertical="center"/>
    </xf>
    <xf numFmtId="0" fontId="0" fillId="2" borderId="168" xfId="0" applyFill="1" applyBorder="1" applyAlignment="1">
      <alignment horizontal="center" vertical="center"/>
    </xf>
    <xf numFmtId="0" fontId="0" fillId="2" borderId="169" xfId="0" applyFill="1" applyBorder="1" applyAlignment="1">
      <alignment horizontal="center" vertical="center"/>
    </xf>
    <xf numFmtId="0" fontId="10" fillId="2" borderId="82" xfId="0" applyFont="1" applyFill="1" applyBorder="1" applyAlignment="1">
      <alignment horizontal="center" vertical="center"/>
    </xf>
    <xf numFmtId="166" fontId="0" fillId="10" borderId="110" xfId="2" quotePrefix="1" applyNumberFormat="1" applyFont="1" applyFill="1" applyBorder="1" applyAlignment="1">
      <alignment horizontal="center" vertical="center"/>
    </xf>
    <xf numFmtId="9" fontId="0" fillId="10" borderId="110" xfId="2" quotePrefix="1" applyFont="1" applyFill="1" applyBorder="1" applyAlignment="1">
      <alignment horizontal="center" vertical="center"/>
    </xf>
    <xf numFmtId="9" fontId="0" fillId="10" borderId="110" xfId="2" applyFont="1" applyFill="1" applyBorder="1" applyAlignment="1">
      <alignment horizontal="center" vertical="center" wrapText="1"/>
    </xf>
    <xf numFmtId="166" fontId="0" fillId="10" borderId="110" xfId="2" applyNumberFormat="1" applyFont="1" applyFill="1" applyBorder="1" applyAlignment="1">
      <alignment horizontal="center" vertical="center" wrapText="1"/>
    </xf>
    <xf numFmtId="0" fontId="0" fillId="0" borderId="1" xfId="0" applyBorder="1" applyAlignment="1">
      <alignment wrapText="1"/>
    </xf>
    <xf numFmtId="0" fontId="0" fillId="0" borderId="2" xfId="0" applyBorder="1" applyAlignment="1">
      <alignment wrapText="1"/>
    </xf>
    <xf numFmtId="0" fontId="22" fillId="0" borderId="110" xfId="0" applyFont="1" applyBorder="1" applyAlignment="1">
      <alignment horizontal="center" vertical="center" wrapText="1"/>
    </xf>
    <xf numFmtId="0" fontId="12" fillId="0" borderId="110"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2" fillId="7" borderId="0" xfId="0" applyFont="1" applyFill="1" applyAlignment="1">
      <alignment horizontal="center" vertical="center" wrapText="1"/>
    </xf>
    <xf numFmtId="0" fontId="2" fillId="5" borderId="245" xfId="0" applyFont="1" applyFill="1" applyBorder="1" applyAlignment="1">
      <alignment vertical="center" wrapText="1"/>
    </xf>
    <xf numFmtId="0" fontId="2" fillId="5" borderId="138" xfId="0" applyFont="1" applyFill="1" applyBorder="1" applyAlignment="1">
      <alignment vertical="center" wrapText="1"/>
    </xf>
    <xf numFmtId="0" fontId="2" fillId="5" borderId="244" xfId="0" applyFont="1" applyFill="1" applyBorder="1" applyAlignment="1">
      <alignment horizontal="center" vertical="center" wrapText="1"/>
    </xf>
    <xf numFmtId="0" fontId="2" fillId="8" borderId="110" xfId="0" applyFont="1" applyFill="1" applyBorder="1" applyAlignment="1">
      <alignment horizontal="center" vertical="center" wrapText="1"/>
    </xf>
    <xf numFmtId="0" fontId="2" fillId="7" borderId="0" xfId="0" applyFont="1" applyFill="1" applyAlignment="1">
      <alignment horizontal="center" vertical="center" wrapText="1"/>
    </xf>
    <xf numFmtId="0" fontId="21" fillId="11" borderId="0" xfId="0" applyFont="1" applyFill="1" applyAlignment="1">
      <alignment horizontal="center" vertical="center" wrapText="1"/>
    </xf>
    <xf numFmtId="0" fontId="23" fillId="0" borderId="109" xfId="0" applyFont="1" applyBorder="1" applyAlignment="1">
      <alignment horizontal="center" wrapText="1"/>
    </xf>
    <xf numFmtId="0" fontId="23" fillId="0" borderId="243" xfId="0" applyFont="1" applyBorder="1" applyAlignment="1">
      <alignment horizontal="center" wrapText="1"/>
    </xf>
    <xf numFmtId="0" fontId="23" fillId="0" borderId="186" xfId="0" applyFont="1" applyBorder="1" applyAlignment="1">
      <alignment horizontal="center" wrapText="1"/>
    </xf>
    <xf numFmtId="0" fontId="23" fillId="0" borderId="110" xfId="0" applyFont="1" applyBorder="1" applyAlignment="1">
      <alignment horizontal="center" wrapText="1"/>
    </xf>
    <xf numFmtId="0" fontId="2" fillId="5" borderId="182" xfId="0" applyFont="1" applyFill="1" applyBorder="1" applyAlignment="1">
      <alignment horizontal="center" vertical="center" textRotation="90" wrapText="1"/>
    </xf>
    <xf numFmtId="0" fontId="2" fillId="5" borderId="130" xfId="0" applyFont="1" applyFill="1" applyBorder="1" applyAlignment="1">
      <alignment horizontal="center" vertical="center" textRotation="90" wrapText="1"/>
    </xf>
    <xf numFmtId="0" fontId="2" fillId="5" borderId="167" xfId="0" applyFont="1" applyFill="1" applyBorder="1" applyAlignment="1">
      <alignment vertical="center" wrapText="1"/>
    </xf>
    <xf numFmtId="0" fontId="2" fillId="5" borderId="185" xfId="0" applyFont="1" applyFill="1" applyBorder="1" applyAlignment="1">
      <alignment vertical="center" wrapText="1"/>
    </xf>
    <xf numFmtId="0" fontId="13" fillId="0" borderId="173" xfId="0" applyFont="1" applyBorder="1" applyAlignment="1">
      <alignment horizontal="center" vertical="center" wrapText="1"/>
    </xf>
    <xf numFmtId="0" fontId="13" fillId="0" borderId="242"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241" xfId="0" applyFont="1" applyBorder="1" applyAlignment="1">
      <alignment horizontal="center" vertical="center" wrapText="1"/>
    </xf>
    <xf numFmtId="0" fontId="12" fillId="0" borderId="241"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10" xfId="0" applyFont="1" applyBorder="1" applyAlignment="1">
      <alignment horizontal="center" wrapText="1"/>
    </xf>
    <xf numFmtId="0" fontId="4" fillId="4" borderId="240" xfId="0" applyFont="1" applyFill="1" applyBorder="1" applyAlignment="1">
      <alignment horizontal="center" vertical="center" textRotation="90"/>
    </xf>
    <xf numFmtId="0" fontId="4" fillId="4" borderId="94" xfId="0" applyFont="1" applyFill="1" applyBorder="1" applyAlignment="1">
      <alignment horizontal="center" vertical="center" textRotation="90"/>
    </xf>
    <xf numFmtId="0" fontId="4" fillId="4" borderId="17" xfId="0" applyFont="1" applyFill="1" applyBorder="1" applyAlignment="1">
      <alignment horizontal="center" vertical="center" textRotation="90"/>
    </xf>
    <xf numFmtId="0" fontId="0" fillId="0" borderId="239" xfId="0" applyBorder="1" applyAlignment="1">
      <alignment vertical="center" wrapText="1"/>
    </xf>
    <xf numFmtId="0" fontId="0" fillId="0" borderId="191" xfId="0" applyBorder="1" applyAlignment="1">
      <alignment vertical="center" wrapText="1"/>
    </xf>
    <xf numFmtId="0" fontId="0" fillId="0" borderId="188" xfId="0" applyBorder="1" applyAlignment="1">
      <alignment vertical="center" wrapText="1"/>
    </xf>
    <xf numFmtId="0" fontId="0" fillId="0" borderId="131" xfId="0" applyBorder="1" applyAlignment="1">
      <alignment vertical="center" wrapText="1"/>
    </xf>
    <xf numFmtId="0" fontId="0" fillId="0" borderId="91" xfId="0" applyBorder="1" applyAlignment="1">
      <alignment vertical="center" wrapText="1"/>
    </xf>
    <xf numFmtId="0" fontId="0" fillId="0" borderId="136" xfId="0" applyBorder="1" applyAlignment="1">
      <alignment horizontal="center" vertical="center" wrapText="1"/>
    </xf>
    <xf numFmtId="0" fontId="0" fillId="0" borderId="130" xfId="0" applyBorder="1" applyAlignment="1">
      <alignment horizontal="center" vertical="center" wrapText="1"/>
    </xf>
    <xf numFmtId="0" fontId="0" fillId="0" borderId="237" xfId="0" applyBorder="1" applyAlignment="1">
      <alignment horizontal="center" vertical="center" wrapText="1"/>
    </xf>
    <xf numFmtId="0" fontId="0" fillId="0" borderId="178" xfId="0" applyBorder="1" applyAlignment="1">
      <alignment vertical="center" wrapText="1"/>
    </xf>
    <xf numFmtId="0" fontId="0" fillId="0" borderId="236" xfId="0" applyBorder="1" applyAlignment="1">
      <alignment vertical="center" wrapText="1"/>
    </xf>
    <xf numFmtId="43" fontId="19" fillId="2" borderId="97" xfId="1" applyFont="1" applyFill="1" applyBorder="1" applyAlignment="1">
      <alignment horizontal="center"/>
    </xf>
    <xf numFmtId="43" fontId="19" fillId="2" borderId="35" xfId="1" applyFont="1" applyFill="1" applyBorder="1" applyAlignment="1">
      <alignment horizontal="center"/>
    </xf>
    <xf numFmtId="43" fontId="19" fillId="2" borderId="96" xfId="1" applyFont="1" applyFill="1" applyBorder="1" applyAlignment="1">
      <alignment horizontal="center"/>
    </xf>
    <xf numFmtId="43" fontId="19" fillId="2" borderId="0" xfId="1" applyFont="1" applyFill="1" applyBorder="1" applyAlignment="1">
      <alignment horizontal="center"/>
    </xf>
    <xf numFmtId="0" fontId="0" fillId="0" borderId="13" xfId="0" applyBorder="1" applyAlignment="1">
      <alignment vertical="top" wrapText="1"/>
    </xf>
    <xf numFmtId="0" fontId="0" fillId="0" borderId="13" xfId="0" applyBorder="1" applyAlignment="1">
      <alignment vertical="top"/>
    </xf>
    <xf numFmtId="0" fontId="0" fillId="0" borderId="122" xfId="0" applyBorder="1" applyAlignment="1">
      <alignment horizontal="center" vertical="center" wrapText="1"/>
    </xf>
    <xf numFmtId="0" fontId="0" fillId="0" borderId="144" xfId="0" applyBorder="1" applyAlignment="1">
      <alignment horizontal="center" vertical="center" wrapText="1"/>
    </xf>
    <xf numFmtId="0" fontId="0" fillId="0" borderId="128" xfId="0" applyBorder="1" applyAlignment="1">
      <alignment vertical="center" wrapText="1"/>
    </xf>
    <xf numFmtId="0" fontId="0" fillId="0" borderId="118" xfId="0" applyBorder="1" applyAlignment="1">
      <alignment horizontal="center" vertical="center" wrapText="1"/>
    </xf>
    <xf numFmtId="0" fontId="0" fillId="0" borderId="147" xfId="0" applyBorder="1" applyAlignment="1">
      <alignment vertical="center" wrapText="1"/>
    </xf>
    <xf numFmtId="0" fontId="0" fillId="0" borderId="116" xfId="0" applyBorder="1" applyAlignment="1">
      <alignment vertical="center" wrapText="1"/>
    </xf>
    <xf numFmtId="0" fontId="0" fillId="0" borderId="109" xfId="0" applyBorder="1" applyAlignment="1">
      <alignment horizontal="center" vertical="center" wrapText="1"/>
    </xf>
    <xf numFmtId="0" fontId="0" fillId="0" borderId="180" xfId="0" applyBorder="1" applyAlignment="1">
      <alignment horizontal="center" vertical="center" wrapText="1"/>
    </xf>
    <xf numFmtId="0" fontId="0" fillId="0" borderId="159" xfId="0" applyBorder="1" applyAlignment="1">
      <alignment horizontal="left" vertical="center"/>
    </xf>
    <xf numFmtId="0" fontId="0" fillId="10" borderId="156" xfId="0" applyFill="1" applyBorder="1" applyAlignment="1">
      <alignment horizontal="center" vertical="center"/>
    </xf>
    <xf numFmtId="0" fontId="0" fillId="10" borderId="126" xfId="0" applyFill="1" applyBorder="1" applyAlignment="1">
      <alignment horizontal="center" vertical="center"/>
    </xf>
    <xf numFmtId="0" fontId="0" fillId="10" borderId="122" xfId="0" applyFill="1" applyBorder="1" applyAlignment="1">
      <alignment horizontal="center" vertical="center"/>
    </xf>
    <xf numFmtId="0" fontId="0" fillId="10" borderId="222" xfId="0" applyFill="1" applyBorder="1" applyAlignment="1">
      <alignment horizontal="center" vertical="center"/>
    </xf>
    <xf numFmtId="0" fontId="0" fillId="0" borderId="221" xfId="0" applyBorder="1" applyAlignment="1">
      <alignment horizontal="center" vertical="center" wrapText="1"/>
    </xf>
    <xf numFmtId="0" fontId="0" fillId="10" borderId="81" xfId="0" applyFill="1" applyBorder="1" applyAlignment="1">
      <alignment horizontal="center" vertical="center"/>
    </xf>
    <xf numFmtId="0" fontId="0" fillId="10" borderId="219" xfId="0" applyFill="1" applyBorder="1" applyAlignment="1">
      <alignment horizontal="center" vertical="center"/>
    </xf>
    <xf numFmtId="0" fontId="0" fillId="0" borderId="190" xfId="0" applyBorder="1" applyAlignment="1">
      <alignment horizontal="center" vertical="center" wrapText="1"/>
    </xf>
    <xf numFmtId="0" fontId="0" fillId="0" borderId="182" xfId="0" applyBorder="1" applyAlignment="1">
      <alignment horizontal="left" vertical="center" wrapText="1"/>
    </xf>
    <xf numFmtId="0" fontId="0" fillId="0" borderId="130" xfId="0" applyBorder="1" applyAlignment="1">
      <alignment horizontal="left" vertical="center" wrapText="1"/>
    </xf>
    <xf numFmtId="0" fontId="0" fillId="0" borderId="180" xfId="0" applyBorder="1" applyAlignment="1">
      <alignment horizontal="left" vertical="center" wrapText="1"/>
    </xf>
    <xf numFmtId="0" fontId="0" fillId="0" borderId="218" xfId="0" applyBorder="1" applyAlignment="1">
      <alignment horizontal="center" vertical="center" wrapText="1"/>
    </xf>
    <xf numFmtId="0" fontId="0" fillId="0" borderId="217" xfId="0" applyBorder="1" applyAlignment="1">
      <alignment horizontal="center" vertical="center" wrapText="1"/>
    </xf>
    <xf numFmtId="0" fontId="0" fillId="0" borderId="137" xfId="0" applyBorder="1" applyAlignment="1">
      <alignment vertical="center" wrapText="1"/>
    </xf>
    <xf numFmtId="43" fontId="19" fillId="2" borderId="16" xfId="1" applyFont="1" applyFill="1" applyBorder="1" applyAlignment="1">
      <alignment horizontal="center"/>
    </xf>
    <xf numFmtId="43" fontId="19" fillId="2" borderId="15" xfId="1" applyFont="1" applyFill="1" applyBorder="1" applyAlignment="1">
      <alignment horizontal="center"/>
    </xf>
    <xf numFmtId="43" fontId="19" fillId="2" borderId="14" xfId="1" applyFont="1" applyFill="1" applyBorder="1" applyAlignment="1">
      <alignment horizontal="center"/>
    </xf>
    <xf numFmtId="0" fontId="0" fillId="0" borderId="0" xfId="0" applyAlignment="1">
      <alignment horizontal="center" vertical="center" wrapText="1"/>
    </xf>
    <xf numFmtId="0" fontId="0" fillId="0" borderId="143" xfId="0" applyBorder="1" applyAlignment="1">
      <alignment horizontal="center" vertical="center" wrapText="1"/>
    </xf>
    <xf numFmtId="0" fontId="0" fillId="0" borderId="47" xfId="0" applyBorder="1" applyAlignment="1">
      <alignment vertical="center" wrapText="1"/>
    </xf>
    <xf numFmtId="0" fontId="0" fillId="0" borderId="174" xfId="0" applyBorder="1" applyAlignment="1">
      <alignment horizontal="center" vertical="center" wrapText="1"/>
    </xf>
    <xf numFmtId="0" fontId="8" fillId="0" borderId="163" xfId="0" applyFont="1" applyBorder="1" applyAlignment="1">
      <alignment horizontal="left" vertical="center" wrapText="1"/>
    </xf>
    <xf numFmtId="0" fontId="8" fillId="0" borderId="131" xfId="0" applyFont="1" applyBorder="1" applyAlignment="1">
      <alignment horizontal="left" vertical="center" wrapText="1"/>
    </xf>
    <xf numFmtId="0" fontId="8" fillId="0" borderId="170" xfId="0" applyFont="1" applyBorder="1" applyAlignment="1">
      <alignment horizontal="left" vertical="center" wrapText="1"/>
    </xf>
    <xf numFmtId="43" fontId="19" fillId="2" borderId="52" xfId="1" applyFont="1" applyFill="1" applyBorder="1" applyAlignment="1">
      <alignment horizontal="center"/>
    </xf>
    <xf numFmtId="43" fontId="19" fillId="2" borderId="18" xfId="1" applyFont="1" applyFill="1" applyBorder="1" applyAlignment="1">
      <alignment horizontal="center"/>
    </xf>
    <xf numFmtId="0" fontId="0" fillId="0" borderId="192" xfId="0" applyBorder="1" applyAlignment="1">
      <alignment horizontal="center" vertical="center" wrapText="1"/>
    </xf>
    <xf numFmtId="0" fontId="0" fillId="0" borderId="159" xfId="0" applyBorder="1" applyAlignment="1">
      <alignment vertical="center"/>
    </xf>
    <xf numFmtId="0" fontId="0" fillId="0" borderId="173" xfId="0" applyBorder="1" applyAlignment="1">
      <alignment vertical="center"/>
    </xf>
    <xf numFmtId="0" fontId="0" fillId="10" borderId="68" xfId="0" applyFill="1" applyBorder="1" applyAlignment="1">
      <alignment horizontal="center" vertical="center"/>
    </xf>
    <xf numFmtId="0" fontId="0" fillId="10" borderId="153" xfId="0" applyFill="1" applyBorder="1" applyAlignment="1">
      <alignment horizontal="center" vertical="center"/>
    </xf>
    <xf numFmtId="0" fontId="0" fillId="10" borderId="212" xfId="0" applyFill="1" applyBorder="1" applyAlignment="1">
      <alignment horizontal="center" vertical="center"/>
    </xf>
    <xf numFmtId="0" fontId="0" fillId="10" borderId="211" xfId="0" applyFill="1" applyBorder="1" applyAlignment="1">
      <alignment horizontal="center" vertical="center"/>
    </xf>
    <xf numFmtId="0" fontId="0" fillId="10" borderId="112" xfId="0" applyFill="1" applyBorder="1" applyAlignment="1">
      <alignment horizontal="center" vertical="center"/>
    </xf>
    <xf numFmtId="0" fontId="0" fillId="10" borderId="111" xfId="0" applyFill="1" applyBorder="1" applyAlignment="1">
      <alignment horizontal="center" vertical="center"/>
    </xf>
    <xf numFmtId="0" fontId="0" fillId="10" borderId="169" xfId="0" applyFill="1" applyBorder="1" applyAlignment="1">
      <alignment horizontal="center" vertical="center"/>
    </xf>
    <xf numFmtId="0" fontId="0" fillId="10" borderId="168" xfId="0" applyFill="1" applyBorder="1" applyAlignment="1">
      <alignment horizontal="center" vertical="center"/>
    </xf>
    <xf numFmtId="0" fontId="0" fillId="10" borderId="210" xfId="0" applyFill="1" applyBorder="1" applyAlignment="1">
      <alignment horizontal="center" vertical="center"/>
    </xf>
    <xf numFmtId="0" fontId="20" fillId="0" borderId="209" xfId="0" applyFont="1" applyBorder="1" applyAlignment="1">
      <alignment horizontal="center" vertical="center" wrapText="1"/>
    </xf>
    <xf numFmtId="0" fontId="0" fillId="0" borderId="209" xfId="0" applyBorder="1" applyAlignment="1">
      <alignment horizontal="center" vertical="center" wrapText="1"/>
    </xf>
    <xf numFmtId="0" fontId="0" fillId="0" borderId="208" xfId="0" applyBorder="1" applyAlignment="1">
      <alignment horizontal="center" vertical="center" wrapText="1"/>
    </xf>
    <xf numFmtId="0" fontId="0" fillId="0" borderId="16" xfId="0"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0" fillId="0" borderId="75" xfId="0" applyBorder="1" applyAlignment="1">
      <alignment vertical="center" wrapText="1"/>
    </xf>
    <xf numFmtId="0" fontId="0" fillId="0" borderId="71" xfId="0" applyBorder="1" applyAlignment="1">
      <alignment vertical="center" wrapText="1"/>
    </xf>
    <xf numFmtId="0" fontId="0" fillId="0" borderId="67" xfId="0" applyBorder="1" applyAlignment="1">
      <alignment vertical="center" wrapText="1"/>
    </xf>
    <xf numFmtId="0" fontId="0" fillId="0" borderId="176" xfId="0" applyBorder="1" applyAlignment="1">
      <alignment horizontal="center" vertical="center" wrapText="1"/>
    </xf>
    <xf numFmtId="0" fontId="0" fillId="0" borderId="166" xfId="0" applyBorder="1" applyAlignment="1">
      <alignment horizontal="center" vertical="center" wrapText="1"/>
    </xf>
    <xf numFmtId="0" fontId="0" fillId="0" borderId="179" xfId="0" applyBorder="1" applyAlignment="1">
      <alignment horizontal="center" vertical="center" wrapText="1"/>
    </xf>
    <xf numFmtId="0" fontId="0" fillId="0" borderId="162" xfId="0" applyBorder="1" applyAlignment="1">
      <alignment vertical="center" wrapText="1"/>
    </xf>
    <xf numFmtId="0" fontId="0" fillId="0" borderId="166" xfId="0" applyBorder="1" applyAlignment="1">
      <alignment vertical="center" wrapText="1"/>
    </xf>
    <xf numFmtId="0" fontId="0" fillId="0" borderId="179" xfId="0" applyBorder="1" applyAlignment="1">
      <alignment vertical="center" wrapText="1"/>
    </xf>
    <xf numFmtId="0" fontId="0" fillId="0" borderId="86" xfId="0" applyBorder="1" applyAlignment="1">
      <alignment vertical="center"/>
    </xf>
    <xf numFmtId="0" fontId="0" fillId="0" borderId="77" xfId="0" applyBorder="1" applyAlignment="1">
      <alignment vertical="center"/>
    </xf>
    <xf numFmtId="0" fontId="0" fillId="0" borderId="0" xfId="0" applyAlignment="1">
      <alignment vertical="center" wrapText="1"/>
    </xf>
    <xf numFmtId="0" fontId="0" fillId="0" borderId="181" xfId="0" applyBorder="1" applyAlignment="1">
      <alignment horizontal="center" vertical="center" wrapText="1"/>
    </xf>
    <xf numFmtId="0" fontId="0" fillId="0" borderId="50" xfId="0" applyBorder="1" applyAlignment="1">
      <alignment horizontal="center" vertical="center" wrapText="1"/>
    </xf>
    <xf numFmtId="0" fontId="0" fillId="0" borderId="20" xfId="0" applyBorder="1" applyAlignment="1">
      <alignment horizontal="center" vertical="center" wrapText="1"/>
    </xf>
    <xf numFmtId="0" fontId="0" fillId="0" borderId="169" xfId="0" applyBorder="1" applyAlignment="1">
      <alignment horizontal="center" vertical="center" wrapText="1"/>
    </xf>
    <xf numFmtId="0" fontId="8" fillId="0" borderId="166" xfId="0" applyFont="1" applyBorder="1" applyAlignment="1">
      <alignment horizontal="center" vertical="center" wrapText="1"/>
    </xf>
    <xf numFmtId="0" fontId="8" fillId="0" borderId="179" xfId="0" applyFont="1" applyBorder="1" applyAlignment="1">
      <alignment horizontal="center" vertical="center" wrapText="1"/>
    </xf>
    <xf numFmtId="43" fontId="0" fillId="2" borderId="13" xfId="1" quotePrefix="1" applyFont="1" applyFill="1" applyBorder="1" applyAlignment="1">
      <alignment horizontal="center" wrapText="1"/>
    </xf>
    <xf numFmtId="43" fontId="0" fillId="2" borderId="16" xfId="1" quotePrefix="1" applyFont="1" applyFill="1" applyBorder="1" applyAlignment="1">
      <alignment horizontal="center" wrapText="1"/>
    </xf>
    <xf numFmtId="0" fontId="0" fillId="0" borderId="44" xfId="0" applyBorder="1" applyAlignment="1">
      <alignment vertical="center" wrapText="1"/>
    </xf>
    <xf numFmtId="0" fontId="0" fillId="0" borderId="175" xfId="0" applyBorder="1" applyAlignment="1">
      <alignment vertical="center" wrapText="1"/>
    </xf>
    <xf numFmtId="0" fontId="0" fillId="0" borderId="60" xfId="0" applyBorder="1" applyAlignment="1">
      <alignment horizontal="left" vertical="center" wrapText="1"/>
    </xf>
    <xf numFmtId="0" fontId="0" fillId="0" borderId="20" xfId="0" applyBorder="1" applyAlignment="1">
      <alignment horizontal="left" vertical="center" wrapText="1"/>
    </xf>
    <xf numFmtId="0" fontId="0" fillId="0" borderId="161" xfId="0" applyBorder="1" applyAlignment="1">
      <alignment horizontal="center" vertical="center" wrapText="1"/>
    </xf>
    <xf numFmtId="0" fontId="0" fillId="0" borderId="88" xfId="0" applyBorder="1" applyAlignment="1">
      <alignment horizontal="center" vertical="center" wrapText="1"/>
    </xf>
    <xf numFmtId="0" fontId="0" fillId="0" borderId="173" xfId="0" applyBorder="1" applyAlignment="1">
      <alignment horizontal="center" vertical="center" wrapText="1"/>
    </xf>
    <xf numFmtId="43" fontId="0" fillId="2" borderId="12" xfId="1" quotePrefix="1" applyFont="1" applyFill="1" applyBorder="1" applyAlignment="1">
      <alignment horizontal="center" wrapText="1"/>
    </xf>
    <xf numFmtId="43" fontId="0" fillId="2" borderId="160" xfId="1" quotePrefix="1" applyFont="1" applyFill="1" applyBorder="1" applyAlignment="1">
      <alignment horizontal="center" wrapText="1"/>
    </xf>
    <xf numFmtId="0" fontId="0" fillId="0" borderId="16" xfId="0" quotePrefix="1" applyBorder="1" applyAlignment="1">
      <alignment vertical="top" wrapText="1"/>
    </xf>
    <xf numFmtId="0" fontId="0" fillId="0" borderId="15" xfId="0" quotePrefix="1" applyBorder="1" applyAlignment="1">
      <alignment vertical="top" wrapText="1"/>
    </xf>
    <xf numFmtId="0" fontId="0" fillId="0" borderId="14" xfId="0" quotePrefix="1" applyBorder="1" applyAlignment="1">
      <alignment vertical="top" wrapText="1"/>
    </xf>
    <xf numFmtId="0" fontId="0" fillId="10" borderId="60" xfId="0" applyFill="1" applyBorder="1" applyAlignment="1">
      <alignment horizontal="left" vertical="center" wrapText="1"/>
    </xf>
    <xf numFmtId="0" fontId="0" fillId="10" borderId="50" xfId="0" applyFill="1" applyBorder="1" applyAlignment="1">
      <alignment horizontal="left" vertical="center" wrapText="1"/>
    </xf>
    <xf numFmtId="0" fontId="0" fillId="10" borderId="20" xfId="0" applyFill="1" applyBorder="1" applyAlignment="1">
      <alignment horizontal="left" vertical="center" wrapText="1"/>
    </xf>
    <xf numFmtId="0" fontId="8" fillId="0" borderId="177" xfId="0" applyFont="1" applyBorder="1" applyAlignment="1">
      <alignment horizontal="center" vertical="center" wrapText="1"/>
    </xf>
    <xf numFmtId="0" fontId="8" fillId="0" borderId="178" xfId="0" applyFont="1" applyBorder="1" applyAlignment="1">
      <alignment horizontal="center" vertical="center" wrapText="1"/>
    </xf>
    <xf numFmtId="0" fontId="0" fillId="0" borderId="60" xfId="0" applyBorder="1" applyAlignment="1">
      <alignment horizontal="center" vertical="center" wrapText="1"/>
    </xf>
    <xf numFmtId="0" fontId="0" fillId="0" borderId="50" xfId="0" applyBorder="1" applyAlignment="1">
      <alignment horizontal="left" vertical="center" wrapText="1"/>
    </xf>
    <xf numFmtId="0" fontId="0" fillId="0" borderId="176" xfId="0" applyBorder="1" applyAlignment="1">
      <alignment vertical="center" wrapText="1"/>
    </xf>
    <xf numFmtId="0" fontId="0" fillId="0" borderId="171" xfId="0" applyBorder="1" applyAlignment="1">
      <alignment vertical="center" wrapText="1"/>
    </xf>
    <xf numFmtId="0" fontId="0" fillId="0" borderId="159" xfId="0" applyBorder="1" applyAlignment="1">
      <alignment vertical="center" wrapText="1"/>
    </xf>
    <xf numFmtId="0" fontId="0" fillId="0" borderId="131" xfId="0" applyBorder="1" applyAlignment="1">
      <alignment vertical="center"/>
    </xf>
    <xf numFmtId="0" fontId="0" fillId="0" borderId="170" xfId="0" applyBorder="1" applyAlignment="1">
      <alignment vertical="center"/>
    </xf>
    <xf numFmtId="0" fontId="0" fillId="0" borderId="138" xfId="0" applyBorder="1" applyAlignment="1">
      <alignment horizontal="center" vertical="center" wrapText="1"/>
    </xf>
    <xf numFmtId="0" fontId="0" fillId="0" borderId="172" xfId="0" applyBorder="1" applyAlignment="1">
      <alignment horizontal="center" vertical="center" wrapText="1"/>
    </xf>
    <xf numFmtId="0" fontId="0" fillId="0" borderId="171" xfId="0" applyBorder="1" applyAlignment="1">
      <alignment horizontal="center" vertical="center" wrapText="1"/>
    </xf>
    <xf numFmtId="0" fontId="8" fillId="0" borderId="169" xfId="0" applyFont="1" applyBorder="1" applyAlignment="1">
      <alignment horizontal="center" vertical="center" wrapText="1"/>
    </xf>
    <xf numFmtId="0" fontId="8" fillId="0" borderId="168"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112" xfId="0" applyFont="1" applyBorder="1" applyAlignment="1">
      <alignment horizontal="center" vertical="center" wrapText="1"/>
    </xf>
    <xf numFmtId="0" fontId="8" fillId="0" borderId="143" xfId="0" applyFont="1" applyBorder="1" applyAlignment="1">
      <alignment horizontal="center" vertical="center" wrapText="1"/>
    </xf>
    <xf numFmtId="0" fontId="0" fillId="0" borderId="150" xfId="0" applyBorder="1" applyAlignment="1">
      <alignment vertical="center" wrapText="1"/>
    </xf>
    <xf numFmtId="0" fontId="0" fillId="0" borderId="50" xfId="0" applyBorder="1" applyAlignment="1">
      <alignment vertical="center" wrapText="1"/>
    </xf>
    <xf numFmtId="0" fontId="0" fillId="0" borderId="56" xfId="0" applyBorder="1" applyAlignment="1">
      <alignment vertical="center" wrapText="1"/>
    </xf>
    <xf numFmtId="43" fontId="0" fillId="2" borderId="13" xfId="1" applyFont="1" applyFill="1" applyBorder="1" applyAlignment="1">
      <alignment horizontal="center"/>
    </xf>
    <xf numFmtId="0" fontId="0" fillId="0" borderId="40" xfId="0" applyBorder="1" applyAlignment="1">
      <alignment horizontal="center" vertical="center" wrapText="1"/>
    </xf>
    <xf numFmtId="0" fontId="0" fillId="0" borderId="113" xfId="0" applyBorder="1" applyAlignment="1">
      <alignment horizontal="center" vertical="center" wrapText="1"/>
    </xf>
    <xf numFmtId="0" fontId="0" fillId="0" borderId="95" xfId="0" applyBorder="1" applyAlignment="1">
      <alignment horizontal="center" vertical="center" wrapText="1"/>
    </xf>
    <xf numFmtId="43" fontId="0" fillId="2" borderId="12" xfId="1" applyFont="1" applyFill="1" applyBorder="1" applyAlignment="1">
      <alignment horizontal="center"/>
    </xf>
    <xf numFmtId="0" fontId="0" fillId="0" borderId="152" xfId="0" applyBorder="1" applyAlignment="1">
      <alignment horizontal="center" vertical="center" wrapText="1"/>
    </xf>
    <xf numFmtId="0" fontId="0" fillId="0" borderId="137" xfId="0" applyBorder="1" applyAlignment="1">
      <alignment horizontal="center" vertical="center" wrapText="1"/>
    </xf>
    <xf numFmtId="0" fontId="0" fillId="0" borderId="131" xfId="0" applyBorder="1" applyAlignment="1">
      <alignment horizontal="center" vertical="center" wrapText="1"/>
    </xf>
    <xf numFmtId="0" fontId="0" fillId="0" borderId="138" xfId="0" applyBorder="1" applyAlignment="1">
      <alignment vertical="center" wrapText="1"/>
    </xf>
    <xf numFmtId="0" fontId="0" fillId="0" borderId="122" xfId="0" applyBorder="1" applyAlignment="1">
      <alignment vertical="center" wrapText="1"/>
    </xf>
    <xf numFmtId="0" fontId="0" fillId="0" borderId="144" xfId="0" applyBorder="1" applyAlignment="1">
      <alignment horizontal="center" vertical="center"/>
    </xf>
    <xf numFmtId="0" fontId="0" fillId="0" borderId="143" xfId="0" applyBorder="1" applyAlignment="1">
      <alignment horizontal="center" vertical="center"/>
    </xf>
    <xf numFmtId="0" fontId="0" fillId="2" borderId="14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43" fontId="0" fillId="2" borderId="97" xfId="1" applyFont="1" applyFill="1" applyBorder="1" applyAlignment="1">
      <alignment horizontal="center"/>
    </xf>
    <xf numFmtId="43" fontId="0" fillId="2" borderId="35" xfId="1" applyFont="1" applyFill="1" applyBorder="1" applyAlignment="1">
      <alignment horizontal="center"/>
    </xf>
    <xf numFmtId="43" fontId="0" fillId="2" borderId="52" xfId="1" applyFont="1" applyFill="1" applyBorder="1" applyAlignment="1">
      <alignment horizontal="center"/>
    </xf>
    <xf numFmtId="0" fontId="0" fillId="0" borderId="146" xfId="0" applyBorder="1" applyAlignment="1">
      <alignment horizontal="center" vertical="center"/>
    </xf>
    <xf numFmtId="0" fontId="0" fillId="0" borderId="145" xfId="0" applyBorder="1" applyAlignment="1">
      <alignment horizontal="center" vertical="center"/>
    </xf>
    <xf numFmtId="0" fontId="0" fillId="2" borderId="144" xfId="0" applyFill="1" applyBorder="1" applyAlignment="1">
      <alignment horizontal="center" vertical="center"/>
    </xf>
    <xf numFmtId="0" fontId="0" fillId="2" borderId="143" xfId="0" applyFill="1" applyBorder="1" applyAlignment="1">
      <alignment horizontal="center" vertical="center"/>
    </xf>
    <xf numFmtId="0" fontId="0" fillId="0" borderId="60" xfId="0" applyBorder="1" applyAlignment="1">
      <alignment vertical="center"/>
    </xf>
    <xf numFmtId="0" fontId="0" fillId="0" borderId="20" xfId="0" applyBorder="1" applyAlignment="1">
      <alignment vertical="center"/>
    </xf>
    <xf numFmtId="0" fontId="6" fillId="9" borderId="18" xfId="0" applyFont="1" applyFill="1" applyBorder="1" applyAlignment="1">
      <alignment horizontal="center" vertical="center"/>
    </xf>
    <xf numFmtId="0" fontId="6" fillId="9" borderId="52" xfId="0" applyFont="1" applyFill="1" applyBorder="1" applyAlignment="1">
      <alignment horizontal="center" vertical="center"/>
    </xf>
    <xf numFmtId="0" fontId="6" fillId="9" borderId="53" xfId="0" applyFont="1" applyFill="1" applyBorder="1" applyAlignment="1">
      <alignment horizontal="center" vertical="center"/>
    </xf>
    <xf numFmtId="0" fontId="8" fillId="0" borderId="40"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100" xfId="0" applyFont="1" applyBorder="1" applyAlignment="1">
      <alignment horizontal="center" vertical="center" wrapText="1"/>
    </xf>
    <xf numFmtId="0" fontId="13" fillId="9" borderId="77" xfId="0" applyFont="1" applyFill="1" applyBorder="1" applyAlignment="1">
      <alignment horizontal="center" vertical="center" wrapText="1"/>
    </xf>
    <xf numFmtId="0" fontId="13" fillId="9" borderId="107"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6" fillId="9" borderId="106" xfId="0" applyFont="1" applyFill="1" applyBorder="1" applyAlignment="1">
      <alignment horizontal="center" vertical="center"/>
    </xf>
    <xf numFmtId="0" fontId="0" fillId="0" borderId="99" xfId="0" applyBorder="1" applyAlignment="1">
      <alignment vertical="center" wrapText="1"/>
    </xf>
    <xf numFmtId="0" fontId="0" fillId="0" borderId="62" xfId="0" applyBorder="1" applyAlignment="1">
      <alignment vertical="center" wrapText="1"/>
    </xf>
    <xf numFmtId="0" fontId="0" fillId="0" borderId="93" xfId="0" applyBorder="1" applyAlignment="1">
      <alignment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6" fillId="9" borderId="105" xfId="0" applyFont="1" applyFill="1" applyBorder="1" applyAlignment="1">
      <alignment horizontal="center" vertical="center"/>
    </xf>
    <xf numFmtId="0" fontId="8" fillId="0" borderId="13" xfId="0" applyFont="1" applyBorder="1" applyAlignment="1">
      <alignment vertical="top" wrapText="1"/>
    </xf>
    <xf numFmtId="0" fontId="2" fillId="5" borderId="77" xfId="0" applyFont="1" applyFill="1" applyBorder="1" applyAlignment="1">
      <alignment horizontal="center" vertical="center" wrapText="1"/>
    </xf>
    <xf numFmtId="0" fontId="2" fillId="5" borderId="88" xfId="0" applyFont="1" applyFill="1" applyBorder="1" applyAlignment="1">
      <alignment horizontal="center" vertical="center" wrapText="1"/>
    </xf>
    <xf numFmtId="0" fontId="2" fillId="5" borderId="89" xfId="0" applyFont="1" applyFill="1" applyBorder="1" applyAlignment="1">
      <alignment horizontal="center" vertical="center" wrapText="1"/>
    </xf>
    <xf numFmtId="0" fontId="2" fillId="8" borderId="77" xfId="0" applyFont="1" applyFill="1" applyBorder="1" applyAlignment="1">
      <alignment horizontal="center" vertical="center"/>
    </xf>
    <xf numFmtId="0" fontId="2" fillId="8" borderId="88" xfId="0" applyFont="1" applyFill="1" applyBorder="1" applyAlignment="1">
      <alignment horizontal="center" vertical="center"/>
    </xf>
    <xf numFmtId="0" fontId="2" fillId="7" borderId="18" xfId="0" applyFont="1" applyFill="1" applyBorder="1" applyAlignment="1">
      <alignment horizontal="center" vertical="center"/>
    </xf>
    <xf numFmtId="0" fontId="0" fillId="0" borderId="13" xfId="0" applyBorder="1" applyAlignment="1">
      <alignment horizontal="center" vertical="top"/>
    </xf>
    <xf numFmtId="0" fontId="6" fillId="0" borderId="85" xfId="0" applyFont="1" applyBorder="1" applyAlignment="1">
      <alignment horizontal="center" vertical="center"/>
    </xf>
    <xf numFmtId="0" fontId="6" fillId="0" borderId="84" xfId="0" applyFont="1" applyBorder="1" applyAlignment="1">
      <alignment horizontal="center" vertical="center"/>
    </xf>
    <xf numFmtId="0" fontId="6" fillId="0" borderId="83"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2" fillId="5" borderId="76" xfId="0" applyFont="1" applyFill="1" applyBorder="1" applyAlignment="1">
      <alignment horizontal="center" vertical="center" textRotation="90" wrapText="1"/>
    </xf>
    <xf numFmtId="0" fontId="2" fillId="5" borderId="58" xfId="0" applyFont="1" applyFill="1" applyBorder="1" applyAlignment="1">
      <alignment horizontal="center" vertical="center" textRotation="90" wrapText="1"/>
    </xf>
    <xf numFmtId="0" fontId="2" fillId="5" borderId="57" xfId="0" applyFont="1" applyFill="1" applyBorder="1" applyAlignment="1">
      <alignment horizontal="center" vertical="center" textRotation="90" wrapText="1"/>
    </xf>
    <xf numFmtId="0" fontId="2" fillId="5" borderId="60" xfId="0" applyFont="1" applyFill="1" applyBorder="1" applyAlignment="1">
      <alignment vertical="center" wrapText="1"/>
    </xf>
    <xf numFmtId="0" fontId="2" fillId="5" borderId="50" xfId="0" applyFont="1" applyFill="1" applyBorder="1" applyAlignment="1">
      <alignment vertical="center" wrapText="1"/>
    </xf>
    <xf numFmtId="0" fontId="2" fillId="5" borderId="20" xfId="0" applyFont="1" applyFill="1" applyBorder="1" applyAlignment="1">
      <alignment vertical="center" wrapText="1"/>
    </xf>
    <xf numFmtId="0" fontId="6" fillId="0" borderId="60"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86"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6" fillId="0" borderId="12"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78" xfId="0" applyBorder="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0" fillId="2" borderId="26" xfId="0" applyFill="1" applyBorder="1" applyAlignment="1">
      <alignment horizontal="center" vertical="center"/>
    </xf>
    <xf numFmtId="0" fontId="0" fillId="2" borderId="25" xfId="0" applyFill="1" applyBorder="1" applyAlignment="1">
      <alignment horizontal="center" vertical="center"/>
    </xf>
    <xf numFmtId="0" fontId="4" fillId="4" borderId="76" xfId="0" applyFont="1" applyFill="1" applyBorder="1" applyAlignment="1">
      <alignment horizontal="center" vertical="center" textRotation="90" wrapText="1"/>
    </xf>
    <xf numFmtId="0" fontId="4" fillId="4" borderId="58" xfId="0" applyFont="1" applyFill="1" applyBorder="1" applyAlignment="1">
      <alignment horizontal="center" vertical="center" textRotation="90" wrapText="1"/>
    </xf>
    <xf numFmtId="0" fontId="4" fillId="4" borderId="57" xfId="0" applyFont="1" applyFill="1" applyBorder="1" applyAlignment="1">
      <alignment horizontal="center" vertical="center" textRotation="90" wrapText="1"/>
    </xf>
    <xf numFmtId="0" fontId="0" fillId="0" borderId="60" xfId="0" applyBorder="1" applyAlignment="1">
      <alignment vertical="center" wrapText="1"/>
    </xf>
    <xf numFmtId="0" fontId="0" fillId="0" borderId="20" xfId="0" applyBorder="1" applyAlignment="1">
      <alignment vertical="center" wrapText="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center" vertical="center"/>
    </xf>
    <xf numFmtId="0" fontId="0" fillId="0" borderId="13" xfId="0"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2" borderId="13" xfId="0" applyFill="1" applyBorder="1" applyAlignment="1">
      <alignment vertical="top" wrapText="1"/>
    </xf>
    <xf numFmtId="0" fontId="0" fillId="2" borderId="13" xfId="0" applyFill="1" applyBorder="1" applyAlignment="1">
      <alignment vertical="top"/>
    </xf>
    <xf numFmtId="0" fontId="0" fillId="0" borderId="63" xfId="0" applyBorder="1" applyAlignment="1">
      <alignment vertical="center"/>
    </xf>
    <xf numFmtId="0" fontId="0" fillId="0" borderId="62" xfId="0" applyBorder="1" applyAlignment="1">
      <alignment vertical="center"/>
    </xf>
    <xf numFmtId="0" fontId="0" fillId="0" borderId="61" xfId="0" applyBorder="1" applyAlignment="1">
      <alignment vertical="center"/>
    </xf>
    <xf numFmtId="1" fontId="0" fillId="0" borderId="13" xfId="0" applyNumberFormat="1" applyBorder="1" applyAlignment="1">
      <alignment horizontal="center" vertical="center"/>
    </xf>
    <xf numFmtId="0" fontId="0" fillId="0" borderId="56" xfId="0" applyBorder="1" applyAlignment="1">
      <alignment horizontal="left" vertical="center" wrapText="1"/>
    </xf>
    <xf numFmtId="0" fontId="4" fillId="0" borderId="13" xfId="0" applyFont="1" applyBorder="1" applyAlignment="1">
      <alignment horizontal="center" vertical="center"/>
    </xf>
    <xf numFmtId="165" fontId="4" fillId="0" borderId="12" xfId="0" applyNumberFormat="1" applyFont="1" applyBorder="1" applyAlignment="1">
      <alignment horizontal="center" vertical="center"/>
    </xf>
    <xf numFmtId="165" fontId="4" fillId="0" borderId="59"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0" borderId="59"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4" borderId="15" xfId="0" applyFont="1" applyFill="1" applyBorder="1" applyAlignment="1">
      <alignment horizontal="center" vertical="center" textRotation="90" wrapText="1"/>
    </xf>
    <xf numFmtId="0" fontId="4" fillId="4" borderId="34" xfId="0" applyFont="1" applyFill="1" applyBorder="1" applyAlignment="1">
      <alignment horizontal="center" vertical="center" textRotation="90" wrapText="1"/>
    </xf>
    <xf numFmtId="0" fontId="0" fillId="0" borderId="48" xfId="0" applyBorder="1" applyAlignment="1">
      <alignment vertical="center" wrapText="1"/>
    </xf>
    <xf numFmtId="0" fontId="0" fillId="0" borderId="42" xfId="0" applyBorder="1" applyAlignment="1">
      <alignment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wrapText="1"/>
    </xf>
    <xf numFmtId="0" fontId="0" fillId="0" borderId="38" xfId="0" applyBorder="1" applyAlignment="1">
      <alignment horizontal="center" vertical="center" wrapText="1"/>
    </xf>
    <xf numFmtId="0" fontId="0" fillId="0" borderId="37" xfId="0" applyBorder="1" applyAlignment="1">
      <alignment horizontal="center" vertical="center" wrapText="1"/>
    </xf>
    <xf numFmtId="9" fontId="8" fillId="0" borderId="44" xfId="0" applyNumberFormat="1" applyFont="1" applyBorder="1" applyAlignment="1">
      <alignment horizontal="center" vertical="center"/>
    </xf>
    <xf numFmtId="0" fontId="8" fillId="0" borderId="43" xfId="0" applyFont="1" applyBorder="1" applyAlignment="1">
      <alignment horizontal="center" vertical="center"/>
    </xf>
    <xf numFmtId="0" fontId="0" fillId="2" borderId="13" xfId="0" applyFill="1" applyBorder="1" applyAlignment="1">
      <alignment horizontal="center"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2" fillId="3" borderId="13" xfId="0" applyFont="1" applyFill="1" applyBorder="1" applyAlignment="1">
      <alignment horizontal="left"/>
    </xf>
    <xf numFmtId="0" fontId="5" fillId="3" borderId="13" xfId="0" applyFont="1" applyFill="1" applyBorder="1" applyAlignment="1">
      <alignment horizontal="left" vertical="center" wrapText="1"/>
    </xf>
    <xf numFmtId="0" fontId="6" fillId="2" borderId="19"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0" fontId="4" fillId="2" borderId="13" xfId="0" applyFont="1" applyFill="1" applyBorder="1" applyAlignment="1">
      <alignment horizontal="center" vertical="center" textRotation="90"/>
    </xf>
    <xf numFmtId="0" fontId="0" fillId="2" borderId="16" xfId="0" applyFill="1" applyBorder="1" applyAlignment="1">
      <alignment vertical="center"/>
    </xf>
    <xf numFmtId="0" fontId="0" fillId="2" borderId="15" xfId="0" applyFill="1" applyBorder="1" applyAlignment="1">
      <alignment vertical="center"/>
    </xf>
    <xf numFmtId="0" fontId="0" fillId="2" borderId="14" xfId="0" applyFill="1" applyBorder="1" applyAlignment="1">
      <alignment vertical="center"/>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2" borderId="16" xfId="0" applyFill="1" applyBorder="1" applyAlignment="1">
      <alignment horizontal="center" vertical="center" textRotation="90"/>
    </xf>
    <xf numFmtId="0" fontId="0" fillId="2" borderId="15" xfId="0" applyFill="1" applyBorder="1" applyAlignment="1">
      <alignment horizontal="center" vertical="center" textRotation="90"/>
    </xf>
    <xf numFmtId="0" fontId="0" fillId="2" borderId="14" xfId="0" applyFill="1" applyBorder="1" applyAlignment="1">
      <alignment horizontal="center" vertical="center" textRotation="90"/>
    </xf>
    <xf numFmtId="0" fontId="0" fillId="2" borderId="16" xfId="0" applyFill="1" applyBorder="1" applyAlignment="1">
      <alignment vertical="center" wrapText="1"/>
    </xf>
    <xf numFmtId="0" fontId="0" fillId="2" borderId="15" xfId="0" applyFill="1" applyBorder="1" applyAlignment="1">
      <alignment vertical="center" wrapText="1"/>
    </xf>
    <xf numFmtId="0" fontId="0" fillId="2" borderId="14" xfId="0" applyFill="1" applyBorder="1" applyAlignment="1">
      <alignment vertical="center" wrapText="1"/>
    </xf>
    <xf numFmtId="0" fontId="0" fillId="2" borderId="16" xfId="0" applyFill="1" applyBorder="1" applyAlignment="1">
      <alignment horizontal="left" vertical="center" wrapText="1"/>
    </xf>
    <xf numFmtId="0" fontId="0" fillId="2" borderId="14" xfId="0" applyFill="1" applyBorder="1" applyAlignment="1">
      <alignment horizontal="left" vertical="center" wrapText="1"/>
    </xf>
    <xf numFmtId="0" fontId="0" fillId="0" borderId="12" xfId="0" applyBorder="1"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4" fillId="0" borderId="5" xfId="0" applyFont="1" applyBorder="1" applyAlignment="1">
      <alignment horizontal="left" vertical="top" wrapText="1"/>
    </xf>
  </cellXfs>
  <cellStyles count="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ogistea.sharepoint.com/sites/Logistea2.02/Delade%20dokument/General/06.%20Sustainability/01.%20H&#229;llbarhetsredovisning/&#197;rsredovisning/2025/EPRA/Fr&#229;n%20Russell/1.%20Underlag/EPRA-sBPR-2025_20260227_Final.xlsx" TargetMode="External"/><Relationship Id="rId1" Type="http://schemas.openxmlformats.org/officeDocument/2006/relationships/externalLinkPath" Target="https://logistea.sharepoint.com/sites/Logistea2.02/Delade%20dokument/General/06.%20Sustainability/01.%20H&#229;llbarhetsredovisning/&#197;rsredovisning/2025/EPRA/Fr&#229;n%20Russell/1.%20Underlag/EPRA-sBPR-2025_2026022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gistea 2025 EPRA sBPR"/>
      <sheetName val="DMA"/>
      <sheetName val="Anställda"/>
      <sheetName val="Styrelse"/>
    </sheetNames>
    <sheetDataSet>
      <sheetData sheetId="0"/>
      <sheetData sheetId="1"/>
      <sheetData sheetId="2">
        <row r="4">
          <cell r="M4">
            <v>7</v>
          </cell>
          <cell r="X4">
            <v>0.8571428571428571</v>
          </cell>
          <cell r="Y4">
            <v>0.14285714285714285</v>
          </cell>
        </row>
        <row r="5">
          <cell r="M5">
            <v>17</v>
          </cell>
          <cell r="X5">
            <v>0.5</v>
          </cell>
          <cell r="Y5">
            <v>0.5</v>
          </cell>
        </row>
        <row r="6">
          <cell r="M6">
            <v>2</v>
          </cell>
          <cell r="X6">
            <v>0</v>
          </cell>
          <cell r="Y6">
            <v>1</v>
          </cell>
        </row>
        <row r="7">
          <cell r="X7">
            <v>0.53333333333333333</v>
          </cell>
          <cell r="Y7">
            <v>0.46666666666666667</v>
          </cell>
        </row>
        <row r="36">
          <cell r="L36">
            <v>1.1586538461538463</v>
          </cell>
        </row>
        <row r="40">
          <cell r="H40">
            <v>1.3899919426608138</v>
          </cell>
        </row>
      </sheetData>
      <sheetData sheetId="3">
        <row r="13">
          <cell r="H13">
            <v>9</v>
          </cell>
          <cell r="I13">
            <v>3.5</v>
          </cell>
        </row>
      </sheetData>
    </sheetDataSet>
  </externalBook>
</externalLink>
</file>

<file path=xl/persons/person.xml><?xml version="1.0" encoding="utf-8"?>
<personList xmlns="http://schemas.microsoft.com/office/spreadsheetml/2018/threadedcomments" xmlns:x="http://schemas.openxmlformats.org/spreadsheetml/2006/main">
  <person displayName="Russell Fatkoulin" id="{519CD8C7-395B-4F13-84B0-0FD3054E0A7C}" userId="S::Russell@greenpartner.nu::56f646cd-5f7c-491e-bf9f-0ca15c11e83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01" dT="2026-02-17T09:36:34.97" personId="{519CD8C7-395B-4F13-84B0-0FD3054E0A7C}" id="{71C0B97F-0D9A-49DD-B8DA-8BC8C6E7AF83}">
    <text>Missat ett tal, ta med i notis att vi haft 21250 när vi skulle ha haft 134854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4987-4FCA-4F98-A88F-4F756336AEB4}">
  <dimension ref="A1:BD298"/>
  <sheetViews>
    <sheetView tabSelected="1" zoomScale="70" zoomScaleNormal="70" workbookViewId="0">
      <pane xSplit="3" ySplit="3" topLeftCell="D4" activePane="bottomRight" state="frozen"/>
      <selection pane="topRight" activeCell="D1" sqref="D1"/>
      <selection pane="bottomLeft" activeCell="A4" sqref="A4"/>
      <selection pane="bottomRight" activeCell="B211" sqref="B211:H211"/>
    </sheetView>
  </sheetViews>
  <sheetFormatPr baseColWidth="10" defaultColWidth="8.6640625" defaultRowHeight="14.4" x14ac:dyDescent="0.3"/>
  <cols>
    <col min="1" max="1" width="8.6640625" style="1" bestFit="1" customWidth="1"/>
    <col min="2" max="2" width="16.6640625" style="9" bestFit="1" customWidth="1"/>
    <col min="3" max="3" width="15.5546875" style="10" bestFit="1" customWidth="1"/>
    <col min="4" max="4" width="16.33203125" style="10" customWidth="1"/>
    <col min="5" max="5" width="32.5546875" style="9" customWidth="1"/>
    <col min="6" max="6" width="51.33203125" style="8" customWidth="1"/>
    <col min="7" max="37" width="12.88671875" style="7" customWidth="1"/>
    <col min="38" max="41" width="12.88671875" style="6" customWidth="1"/>
    <col min="42" max="42" width="12.88671875" style="5" customWidth="1"/>
    <col min="43" max="51" width="12.88671875" style="4" customWidth="1"/>
    <col min="52" max="52" width="38.6640625" style="2" customWidth="1"/>
    <col min="53" max="54" width="38.6640625" style="1" customWidth="1"/>
    <col min="55" max="55" width="38.6640625" style="3" customWidth="1"/>
    <col min="56" max="56" width="8.6640625" style="2"/>
    <col min="57" max="16384" width="8.6640625" style="1"/>
  </cols>
  <sheetData>
    <row r="1" spans="1:56" s="377" customFormat="1" ht="14.7" customHeight="1" x14ac:dyDescent="0.3">
      <c r="A1" s="381"/>
      <c r="B1" s="380"/>
      <c r="C1" s="382" t="s">
        <v>365</v>
      </c>
      <c r="D1" s="382"/>
      <c r="E1" s="382"/>
      <c r="F1" s="382"/>
      <c r="G1" s="383" t="s">
        <v>162</v>
      </c>
      <c r="H1" s="383"/>
      <c r="I1" s="383"/>
      <c r="J1" s="383"/>
      <c r="K1" s="383"/>
      <c r="L1" s="384" t="s">
        <v>167</v>
      </c>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79"/>
      <c r="AX1" s="379"/>
      <c r="AY1" s="379"/>
      <c r="AZ1" s="385" t="s">
        <v>364</v>
      </c>
      <c r="BA1" s="385" t="s">
        <v>363</v>
      </c>
      <c r="BB1" s="385" t="s">
        <v>362</v>
      </c>
      <c r="BC1" s="385" t="s">
        <v>361</v>
      </c>
      <c r="BD1" s="378"/>
    </row>
    <row r="2" spans="1:56" s="373" customFormat="1" ht="14.7" customHeight="1" x14ac:dyDescent="0.3">
      <c r="A2" s="390" t="s">
        <v>61</v>
      </c>
      <c r="B2" s="392" t="s">
        <v>60</v>
      </c>
      <c r="C2" s="394" t="s">
        <v>59</v>
      </c>
      <c r="D2" s="396" t="s">
        <v>360</v>
      </c>
      <c r="E2" s="396" t="s">
        <v>164</v>
      </c>
      <c r="F2" s="396" t="s">
        <v>163</v>
      </c>
      <c r="G2" s="399" t="s">
        <v>197</v>
      </c>
      <c r="H2" s="399"/>
      <c r="I2" s="400" t="s">
        <v>196</v>
      </c>
      <c r="J2" s="400"/>
      <c r="K2" s="400"/>
      <c r="L2" s="389" t="s">
        <v>161</v>
      </c>
      <c r="M2" s="389"/>
      <c r="N2" s="389"/>
      <c r="O2" s="389"/>
      <c r="P2" s="389"/>
      <c r="Q2" s="386" t="s">
        <v>160</v>
      </c>
      <c r="R2" s="387"/>
      <c r="S2" s="387"/>
      <c r="T2" s="387"/>
      <c r="U2" s="388"/>
      <c r="V2" s="386" t="s">
        <v>159</v>
      </c>
      <c r="W2" s="387"/>
      <c r="X2" s="387"/>
      <c r="Y2" s="387"/>
      <c r="Z2" s="388"/>
      <c r="AA2" s="386" t="s">
        <v>359</v>
      </c>
      <c r="AB2" s="387"/>
      <c r="AC2" s="387"/>
      <c r="AD2" s="387"/>
      <c r="AE2" s="388"/>
      <c r="AF2" s="389" t="s">
        <v>157</v>
      </c>
      <c r="AG2" s="389"/>
      <c r="AH2" s="389"/>
      <c r="AI2" s="389"/>
      <c r="AJ2" s="389"/>
      <c r="AK2" s="389" t="s">
        <v>156</v>
      </c>
      <c r="AL2" s="389"/>
      <c r="AM2" s="389"/>
      <c r="AN2" s="389"/>
      <c r="AO2" s="389"/>
      <c r="AP2" s="389" t="s">
        <v>155</v>
      </c>
      <c r="AQ2" s="389"/>
      <c r="AR2" s="389"/>
      <c r="AS2" s="389"/>
      <c r="AT2" s="389"/>
      <c r="AU2" s="389" t="s">
        <v>154</v>
      </c>
      <c r="AV2" s="389"/>
      <c r="AW2" s="389"/>
      <c r="AX2" s="389"/>
      <c r="AY2" s="389"/>
      <c r="AZ2" s="385"/>
      <c r="BA2" s="385"/>
      <c r="BB2" s="385"/>
      <c r="BC2" s="385"/>
      <c r="BD2" s="374"/>
    </row>
    <row r="3" spans="1:56" s="373" customFormat="1" ht="28.8" x14ac:dyDescent="0.3">
      <c r="A3" s="391"/>
      <c r="B3" s="393"/>
      <c r="C3" s="395"/>
      <c r="D3" s="397"/>
      <c r="E3" s="397"/>
      <c r="F3" s="398"/>
      <c r="G3" s="376">
        <v>2024</v>
      </c>
      <c r="H3" s="376">
        <v>2025</v>
      </c>
      <c r="I3" s="376">
        <v>2024</v>
      </c>
      <c r="J3" s="376">
        <v>2025</v>
      </c>
      <c r="K3" s="376" t="s">
        <v>195</v>
      </c>
      <c r="L3" s="375" t="s">
        <v>194</v>
      </c>
      <c r="M3" s="375" t="s">
        <v>193</v>
      </c>
      <c r="N3" s="375" t="s">
        <v>192</v>
      </c>
      <c r="O3" s="375" t="s">
        <v>191</v>
      </c>
      <c r="P3" s="375" t="s">
        <v>190</v>
      </c>
      <c r="Q3" s="375" t="s">
        <v>194</v>
      </c>
      <c r="R3" s="375" t="s">
        <v>193</v>
      </c>
      <c r="S3" s="375" t="s">
        <v>192</v>
      </c>
      <c r="T3" s="375" t="s">
        <v>191</v>
      </c>
      <c r="U3" s="375" t="s">
        <v>190</v>
      </c>
      <c r="V3" s="375" t="s">
        <v>194</v>
      </c>
      <c r="W3" s="375" t="s">
        <v>193</v>
      </c>
      <c r="X3" s="375" t="s">
        <v>192</v>
      </c>
      <c r="Y3" s="375" t="s">
        <v>191</v>
      </c>
      <c r="Z3" s="375" t="s">
        <v>190</v>
      </c>
      <c r="AA3" s="375" t="s">
        <v>194</v>
      </c>
      <c r="AB3" s="375" t="s">
        <v>193</v>
      </c>
      <c r="AC3" s="375" t="s">
        <v>192</v>
      </c>
      <c r="AD3" s="375" t="s">
        <v>191</v>
      </c>
      <c r="AE3" s="375" t="s">
        <v>190</v>
      </c>
      <c r="AF3" s="375" t="s">
        <v>194</v>
      </c>
      <c r="AG3" s="375" t="s">
        <v>193</v>
      </c>
      <c r="AH3" s="375" t="s">
        <v>192</v>
      </c>
      <c r="AI3" s="375" t="s">
        <v>191</v>
      </c>
      <c r="AJ3" s="375" t="s">
        <v>190</v>
      </c>
      <c r="AK3" s="375" t="s">
        <v>194</v>
      </c>
      <c r="AL3" s="375" t="s">
        <v>193</v>
      </c>
      <c r="AM3" s="375" t="s">
        <v>192</v>
      </c>
      <c r="AN3" s="375" t="s">
        <v>191</v>
      </c>
      <c r="AO3" s="375" t="s">
        <v>190</v>
      </c>
      <c r="AP3" s="375" t="s">
        <v>194</v>
      </c>
      <c r="AQ3" s="375" t="s">
        <v>193</v>
      </c>
      <c r="AR3" s="375" t="s">
        <v>192</v>
      </c>
      <c r="AS3" s="375" t="s">
        <v>191</v>
      </c>
      <c r="AT3" s="375" t="s">
        <v>190</v>
      </c>
      <c r="AU3" s="375" t="s">
        <v>194</v>
      </c>
      <c r="AV3" s="375" t="s">
        <v>193</v>
      </c>
      <c r="AW3" s="375" t="s">
        <v>192</v>
      </c>
      <c r="AX3" s="375" t="s">
        <v>191</v>
      </c>
      <c r="AY3" s="375" t="s">
        <v>190</v>
      </c>
      <c r="AZ3" s="385"/>
      <c r="BA3" s="385"/>
      <c r="BB3" s="385"/>
      <c r="BC3" s="385"/>
      <c r="BD3" s="374"/>
    </row>
    <row r="4" spans="1:56" ht="14.7" customHeight="1" x14ac:dyDescent="0.3">
      <c r="A4" s="401"/>
      <c r="B4" s="404" t="s">
        <v>55</v>
      </c>
      <c r="C4" s="407" t="s">
        <v>358</v>
      </c>
      <c r="D4" s="409" t="s">
        <v>302</v>
      </c>
      <c r="E4" s="412" t="s">
        <v>357</v>
      </c>
      <c r="F4" s="290" t="s">
        <v>356</v>
      </c>
      <c r="G4" s="359">
        <f>L4+Q4</f>
        <v>22282.648999999998</v>
      </c>
      <c r="H4" s="359">
        <f>M4+R4</f>
        <v>18364.814999999999</v>
      </c>
      <c r="I4" s="359">
        <f>N4+S4</f>
        <v>22223.791999999998</v>
      </c>
      <c r="J4" s="359">
        <f>O4+T4</f>
        <v>17558.845999999998</v>
      </c>
      <c r="K4" s="371">
        <f>((J4-I4)/I4)</f>
        <v>-0.20990774211709687</v>
      </c>
      <c r="L4" s="359">
        <v>21522.548999999999</v>
      </c>
      <c r="M4" s="359">
        <v>17604.814999999999</v>
      </c>
      <c r="N4" s="359">
        <v>21463.691999999999</v>
      </c>
      <c r="O4" s="359">
        <v>16798.745999999999</v>
      </c>
      <c r="P4" s="371">
        <f>((O4-N4)/N4)</f>
        <v>-0.21734126635808976</v>
      </c>
      <c r="Q4" s="359">
        <v>760.1</v>
      </c>
      <c r="R4" s="359">
        <v>760</v>
      </c>
      <c r="S4" s="359">
        <v>760.1</v>
      </c>
      <c r="T4" s="359">
        <v>760.1</v>
      </c>
      <c r="U4" s="372">
        <f>((T4-S4)/S4)</f>
        <v>0</v>
      </c>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6"/>
      <c r="AZ4" s="418" t="s">
        <v>355</v>
      </c>
      <c r="BA4" s="418" t="s">
        <v>354</v>
      </c>
      <c r="BB4" s="418" t="s">
        <v>353</v>
      </c>
      <c r="BC4" s="418" t="s">
        <v>352</v>
      </c>
    </row>
    <row r="5" spans="1:56" x14ac:dyDescent="0.3">
      <c r="A5" s="402"/>
      <c r="B5" s="405"/>
      <c r="C5" s="407"/>
      <c r="D5" s="410"/>
      <c r="E5" s="412"/>
      <c r="F5" s="290" t="s">
        <v>351</v>
      </c>
      <c r="G5" s="242">
        <v>21539.249</v>
      </c>
      <c r="H5" s="242">
        <f>AU5+M5+R5+V5+AA5+AF5+AK5+AP5</f>
        <v>18364.814999999999</v>
      </c>
      <c r="I5" s="359">
        <f t="shared" ref="I5:U5" si="0">I4</f>
        <v>22223.791999999998</v>
      </c>
      <c r="J5" s="359">
        <f t="shared" si="0"/>
        <v>17558.845999999998</v>
      </c>
      <c r="K5" s="371">
        <f t="shared" si="0"/>
        <v>-0.20990774211709687</v>
      </c>
      <c r="L5" s="242">
        <f t="shared" si="0"/>
        <v>21522.548999999999</v>
      </c>
      <c r="M5" s="242">
        <f t="shared" si="0"/>
        <v>17604.814999999999</v>
      </c>
      <c r="N5" s="242">
        <f t="shared" si="0"/>
        <v>21463.691999999999</v>
      </c>
      <c r="O5" s="242">
        <f t="shared" si="0"/>
        <v>16798.745999999999</v>
      </c>
      <c r="P5" s="370">
        <f t="shared" si="0"/>
        <v>-0.21734126635808976</v>
      </c>
      <c r="Q5" s="242">
        <f t="shared" si="0"/>
        <v>760.1</v>
      </c>
      <c r="R5" s="242">
        <f t="shared" si="0"/>
        <v>760</v>
      </c>
      <c r="S5" s="242">
        <f t="shared" si="0"/>
        <v>760.1</v>
      </c>
      <c r="T5" s="242">
        <f t="shared" si="0"/>
        <v>760.1</v>
      </c>
      <c r="U5" s="369">
        <f t="shared" si="0"/>
        <v>0</v>
      </c>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7"/>
      <c r="AZ5" s="418"/>
      <c r="BA5" s="418"/>
      <c r="BB5" s="419"/>
      <c r="BC5" s="418"/>
    </row>
    <row r="6" spans="1:56" ht="28.8" x14ac:dyDescent="0.3">
      <c r="A6" s="402"/>
      <c r="B6" s="405"/>
      <c r="C6" s="407"/>
      <c r="D6" s="410"/>
      <c r="E6" s="412"/>
      <c r="F6" s="287" t="s">
        <v>350</v>
      </c>
      <c r="G6" s="364">
        <f>G7/G4</f>
        <v>0.97241122453618523</v>
      </c>
      <c r="H6" s="364">
        <f>H7/H4</f>
        <v>0.92646542502865936</v>
      </c>
      <c r="I6" s="252"/>
      <c r="J6" s="251"/>
      <c r="K6" s="368"/>
      <c r="L6" s="364">
        <f>L7/L4</f>
        <v>0.97179005144790254</v>
      </c>
      <c r="M6" s="364">
        <f>M7/M4</f>
        <v>0.92384424309155633</v>
      </c>
      <c r="N6" s="367"/>
      <c r="O6" s="366"/>
      <c r="P6" s="365"/>
      <c r="Q6" s="364">
        <f>Q7/Q4</f>
        <v>0.99</v>
      </c>
      <c r="R6" s="364">
        <f>R7/R4</f>
        <v>0.98718308698134605</v>
      </c>
      <c r="S6" s="363"/>
      <c r="T6" s="362"/>
      <c r="U6" s="361"/>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7"/>
      <c r="AZ6" s="418"/>
      <c r="BA6" s="418"/>
      <c r="BB6" s="419"/>
      <c r="BC6" s="418"/>
    </row>
    <row r="7" spans="1:56" ht="29.4" thickBot="1" x14ac:dyDescent="0.35">
      <c r="A7" s="402"/>
      <c r="B7" s="405"/>
      <c r="C7" s="407"/>
      <c r="D7" s="411"/>
      <c r="E7" s="413"/>
      <c r="F7" s="287" t="s">
        <v>349</v>
      </c>
      <c r="G7" s="359">
        <f>AT7+L7+Q7+U7+Z7+AE7+AJ7+AO7</f>
        <v>21667.898000000001</v>
      </c>
      <c r="H7" s="359">
        <f>AU7+M7+R7+V7+AA7+AF7+AK7+AP7</f>
        <v>17014.366134547698</v>
      </c>
      <c r="I7" s="265"/>
      <c r="J7" s="217"/>
      <c r="K7" s="220"/>
      <c r="L7" s="359">
        <f>L14+L15+L16+L17</f>
        <v>20915.399000000001</v>
      </c>
      <c r="M7" s="359">
        <f>M14+M15+M16+M17</f>
        <v>16264.106988441876</v>
      </c>
      <c r="N7" s="56"/>
      <c r="O7" s="56"/>
      <c r="P7" s="360"/>
      <c r="Q7" s="359">
        <f>Q14+Q15+Q16+Q17</f>
        <v>752.49900000000002</v>
      </c>
      <c r="R7" s="359">
        <f>R14+R15+R16+R17</f>
        <v>750.25914610582299</v>
      </c>
      <c r="S7" s="56"/>
      <c r="T7" s="56"/>
      <c r="U7" s="5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7"/>
      <c r="AZ7" s="418"/>
      <c r="BA7" s="418"/>
      <c r="BB7" s="419"/>
      <c r="BC7" s="418"/>
    </row>
    <row r="8" spans="1:56" ht="14.7" customHeight="1" thickBot="1" x14ac:dyDescent="0.35">
      <c r="A8" s="402"/>
      <c r="B8" s="405"/>
      <c r="C8" s="407"/>
      <c r="D8" s="420" t="s">
        <v>77</v>
      </c>
      <c r="E8" s="422" t="s">
        <v>348</v>
      </c>
      <c r="F8" s="348" t="s">
        <v>346</v>
      </c>
      <c r="G8" s="358">
        <f>G14/G4</f>
        <v>7.7320385022445061E-4</v>
      </c>
      <c r="H8" s="357">
        <f>H14/H4</f>
        <v>4.7641150090384663E-3</v>
      </c>
      <c r="I8" s="347"/>
      <c r="J8" s="206"/>
      <c r="K8" s="205"/>
      <c r="L8" s="358">
        <f>L14/L4</f>
        <v>8.0051066441990683E-4</v>
      </c>
      <c r="M8" s="357">
        <f>M14/M4</f>
        <v>4.8774861841210685E-3</v>
      </c>
      <c r="N8" s="346"/>
      <c r="O8" s="346"/>
      <c r="P8" s="346"/>
      <c r="Q8" s="358">
        <f>Q14/Q4</f>
        <v>0</v>
      </c>
      <c r="R8" s="357">
        <f>R14/R4</f>
        <v>2.1379590042202852E-3</v>
      </c>
      <c r="S8" s="346"/>
      <c r="T8" s="346"/>
      <c r="U8" s="34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7"/>
      <c r="AZ8" s="418"/>
      <c r="BA8" s="418"/>
      <c r="BB8" s="419"/>
      <c r="BC8" s="418"/>
    </row>
    <row r="9" spans="1:56" ht="15" thickBot="1" x14ac:dyDescent="0.35">
      <c r="A9" s="402"/>
      <c r="B9" s="405"/>
      <c r="C9" s="407"/>
      <c r="D9" s="420"/>
      <c r="E9" s="422"/>
      <c r="F9" s="344" t="s">
        <v>345</v>
      </c>
      <c r="G9" s="356">
        <f>G15/G4</f>
        <v>0.3991583327757246</v>
      </c>
      <c r="H9" s="355">
        <f>H15/H4</f>
        <v>0.17813520894972013</v>
      </c>
      <c r="I9" s="265"/>
      <c r="J9" s="217"/>
      <c r="K9" s="216"/>
      <c r="L9" s="356">
        <f>L15/L4</f>
        <v>0.4103945552483893</v>
      </c>
      <c r="M9" s="355">
        <f>M15/M4</f>
        <v>0.18211666148569824</v>
      </c>
      <c r="N9" s="56"/>
      <c r="O9" s="56"/>
      <c r="P9" s="56"/>
      <c r="Q9" s="356">
        <f>Q15/Q4</f>
        <v>8.1000000000000003E-2</v>
      </c>
      <c r="R9" s="355">
        <f>R15/R4</f>
        <v>8.5907925624488804E-2</v>
      </c>
      <c r="S9" s="56"/>
      <c r="T9" s="56"/>
      <c r="U9" s="5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7"/>
      <c r="AZ9" s="418"/>
      <c r="BA9" s="418"/>
      <c r="BB9" s="419"/>
      <c r="BC9" s="418"/>
    </row>
    <row r="10" spans="1:56" ht="15" thickBot="1" x14ac:dyDescent="0.35">
      <c r="A10" s="402"/>
      <c r="B10" s="405"/>
      <c r="C10" s="407"/>
      <c r="D10" s="420"/>
      <c r="E10" s="422"/>
      <c r="F10" s="344" t="s">
        <v>344</v>
      </c>
      <c r="G10" s="356">
        <f>G16/G4</f>
        <v>0.48805324024386265</v>
      </c>
      <c r="H10" s="355">
        <f>H16/H4</f>
        <v>0.53291571202557408</v>
      </c>
      <c r="I10" s="265"/>
      <c r="J10" s="217"/>
      <c r="K10" s="216"/>
      <c r="L10" s="356">
        <f>L16/L4</f>
        <v>0.4731868955515755</v>
      </c>
      <c r="M10" s="355">
        <f>M16/M4</f>
        <v>0.51710592744967432</v>
      </c>
      <c r="N10" s="56"/>
      <c r="O10" s="56"/>
      <c r="P10" s="56"/>
      <c r="Q10" s="356">
        <f>Q16/Q4</f>
        <v>0.90900000000000003</v>
      </c>
      <c r="R10" s="355">
        <f>R16/R4</f>
        <v>0.89913720235263694</v>
      </c>
      <c r="S10" s="56"/>
      <c r="T10" s="56"/>
      <c r="U10" s="5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7"/>
      <c r="AZ10" s="418"/>
      <c r="BA10" s="418"/>
      <c r="BB10" s="419"/>
      <c r="BC10" s="418"/>
    </row>
    <row r="11" spans="1:56" ht="15" thickBot="1" x14ac:dyDescent="0.35">
      <c r="A11" s="402"/>
      <c r="B11" s="405"/>
      <c r="C11" s="407"/>
      <c r="D11" s="420"/>
      <c r="E11" s="422"/>
      <c r="F11" s="343" t="s">
        <v>343</v>
      </c>
      <c r="G11" s="354">
        <f>G17/G4</f>
        <v>8.4426447666373375E-2</v>
      </c>
      <c r="H11" s="353">
        <f>H17/H4</f>
        <v>0.21065038904432684</v>
      </c>
      <c r="I11" s="265"/>
      <c r="J11" s="217"/>
      <c r="K11" s="216"/>
      <c r="L11" s="354">
        <f>L17/L4</f>
        <v>8.7408089983517595E-2</v>
      </c>
      <c r="M11" s="353">
        <f>M17/M4</f>
        <v>0.2197441679720627</v>
      </c>
      <c r="N11" s="56"/>
      <c r="O11" s="56"/>
      <c r="P11" s="56"/>
      <c r="Q11" s="354">
        <f>Q17/Q4</f>
        <v>0</v>
      </c>
      <c r="R11" s="353">
        <f>R17/R4</f>
        <v>0</v>
      </c>
      <c r="S11" s="56"/>
      <c r="T11" s="56"/>
      <c r="U11" s="5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7"/>
      <c r="AZ11" s="418"/>
      <c r="BA11" s="418"/>
      <c r="BB11" s="419"/>
      <c r="BC11" s="418"/>
    </row>
    <row r="12" spans="1:56" ht="15" thickBot="1" x14ac:dyDescent="0.35">
      <c r="A12" s="402"/>
      <c r="B12" s="405"/>
      <c r="C12" s="407"/>
      <c r="D12" s="420"/>
      <c r="E12" s="422"/>
      <c r="F12" s="342" t="s">
        <v>342</v>
      </c>
      <c r="G12" s="352">
        <f>G18/G4</f>
        <v>2.7247658032040985E-2</v>
      </c>
      <c r="H12" s="351">
        <f>H18/H4</f>
        <v>3.1860387811227305E-2</v>
      </c>
      <c r="I12" s="265"/>
      <c r="J12" s="217"/>
      <c r="K12" s="216"/>
      <c r="L12" s="352">
        <f>L18/L4</f>
        <v>2.8209948552097616E-2</v>
      </c>
      <c r="M12" s="351">
        <f>M18/M4</f>
        <v>3.2682495032445656E-2</v>
      </c>
      <c r="N12" s="56"/>
      <c r="O12" s="56"/>
      <c r="P12" s="56"/>
      <c r="Q12" s="352">
        <f>Q18/Q4</f>
        <v>0</v>
      </c>
      <c r="R12" s="351">
        <f>R18/R4</f>
        <v>1.2816906837920453E-2</v>
      </c>
      <c r="S12" s="56"/>
      <c r="T12" s="56"/>
      <c r="U12" s="5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7"/>
      <c r="AZ12" s="418"/>
      <c r="BA12" s="418"/>
      <c r="BB12" s="419"/>
      <c r="BC12" s="418"/>
    </row>
    <row r="13" spans="1:56" ht="15" thickBot="1" x14ac:dyDescent="0.35">
      <c r="A13" s="402"/>
      <c r="B13" s="405"/>
      <c r="C13" s="407"/>
      <c r="D13" s="421"/>
      <c r="E13" s="422"/>
      <c r="F13" s="342" t="s">
        <v>341</v>
      </c>
      <c r="G13" s="350">
        <f>G19/G4</f>
        <v>3.4111743177393322E-4</v>
      </c>
      <c r="H13" s="349">
        <f>H19/H4</f>
        <v>2.8827324616043554E-4</v>
      </c>
      <c r="I13" s="338"/>
      <c r="J13" s="271"/>
      <c r="K13" s="270"/>
      <c r="L13" s="350">
        <f>L19/L4</f>
        <v>0</v>
      </c>
      <c r="M13" s="349">
        <f>M19/M4</f>
        <v>3.0071800443150692E-4</v>
      </c>
      <c r="N13" s="335"/>
      <c r="O13" s="335"/>
      <c r="P13" s="335"/>
      <c r="Q13" s="350">
        <f>Q19/Q4</f>
        <v>0.01</v>
      </c>
      <c r="R13" s="349">
        <f>R19/R4</f>
        <v>0</v>
      </c>
      <c r="S13" s="335"/>
      <c r="T13" s="335"/>
      <c r="U13" s="334"/>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7"/>
      <c r="AZ13" s="418"/>
      <c r="BA13" s="418"/>
      <c r="BB13" s="419"/>
      <c r="BC13" s="418"/>
    </row>
    <row r="14" spans="1:56" ht="14.7" customHeight="1" x14ac:dyDescent="0.3">
      <c r="A14" s="402"/>
      <c r="B14" s="405"/>
      <c r="C14" s="407"/>
      <c r="D14" s="420" t="s">
        <v>302</v>
      </c>
      <c r="E14" s="422" t="s">
        <v>347</v>
      </c>
      <c r="F14" s="348" t="s">
        <v>346</v>
      </c>
      <c r="G14" s="341">
        <f t="shared" ref="G14:H19" si="1">L14+Q14</f>
        <v>17.229030000000002</v>
      </c>
      <c r="H14" s="340">
        <f t="shared" si="1"/>
        <v>87.492090779714758</v>
      </c>
      <c r="I14" s="347"/>
      <c r="J14" s="206"/>
      <c r="K14" s="205"/>
      <c r="L14" s="341">
        <v>17.229030000000002</v>
      </c>
      <c r="M14" s="340">
        <v>85.867241936507341</v>
      </c>
      <c r="N14" s="346"/>
      <c r="O14" s="346"/>
      <c r="P14" s="346"/>
      <c r="Q14" s="341">
        <v>0</v>
      </c>
      <c r="R14" s="340">
        <v>1.6248488432074168</v>
      </c>
      <c r="S14" s="346"/>
      <c r="T14" s="346"/>
      <c r="U14" s="34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7"/>
      <c r="AZ14" s="418"/>
      <c r="BA14" s="418"/>
      <c r="BB14" s="419"/>
      <c r="BC14" s="418"/>
    </row>
    <row r="15" spans="1:56" x14ac:dyDescent="0.3">
      <c r="A15" s="402"/>
      <c r="B15" s="405"/>
      <c r="C15" s="407"/>
      <c r="D15" s="420"/>
      <c r="E15" s="424"/>
      <c r="F15" s="344" t="s">
        <v>345</v>
      </c>
      <c r="G15" s="341">
        <f t="shared" si="1"/>
        <v>8894.3050246666662</v>
      </c>
      <c r="H15" s="340">
        <f t="shared" si="1"/>
        <v>3271.420157347954</v>
      </c>
      <c r="I15" s="265"/>
      <c r="J15" s="217"/>
      <c r="K15" s="216"/>
      <c r="L15" s="341">
        <v>8832.7369246666658</v>
      </c>
      <c r="M15" s="340">
        <v>3206.1301338733424</v>
      </c>
      <c r="N15" s="56"/>
      <c r="O15" s="56"/>
      <c r="P15" s="56"/>
      <c r="Q15" s="341">
        <v>61.568100000000001</v>
      </c>
      <c r="R15" s="340">
        <v>65.290023474611488</v>
      </c>
      <c r="S15" s="56"/>
      <c r="T15" s="56"/>
      <c r="U15" s="5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7"/>
      <c r="AZ15" s="418"/>
      <c r="BA15" s="418"/>
      <c r="BB15" s="419"/>
      <c r="BC15" s="418"/>
    </row>
    <row r="16" spans="1:56" x14ac:dyDescent="0.3">
      <c r="A16" s="402"/>
      <c r="B16" s="405"/>
      <c r="C16" s="407"/>
      <c r="D16" s="420"/>
      <c r="E16" s="424"/>
      <c r="F16" s="344" t="s">
        <v>344</v>
      </c>
      <c r="G16" s="341">
        <f t="shared" si="1"/>
        <v>10875.119045666665</v>
      </c>
      <c r="H16" s="340">
        <f t="shared" si="1"/>
        <v>9786.898461942943</v>
      </c>
      <c r="I16" s="265"/>
      <c r="J16" s="217"/>
      <c r="K16" s="216"/>
      <c r="L16" s="341">
        <v>10184.188145666665</v>
      </c>
      <c r="M16" s="340">
        <v>9103.5541881549379</v>
      </c>
      <c r="N16" s="56"/>
      <c r="O16" s="56"/>
      <c r="P16" s="56"/>
      <c r="Q16" s="341">
        <v>690.93090000000007</v>
      </c>
      <c r="R16" s="340">
        <v>683.3442737880041</v>
      </c>
      <c r="S16" s="56"/>
      <c r="T16" s="56"/>
      <c r="U16" s="5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7"/>
      <c r="AZ16" s="418"/>
      <c r="BA16" s="418"/>
      <c r="BB16" s="419"/>
      <c r="BC16" s="418"/>
    </row>
    <row r="17" spans="1:55" s="2" customFormat="1" x14ac:dyDescent="0.3">
      <c r="A17" s="402"/>
      <c r="B17" s="405"/>
      <c r="C17" s="407"/>
      <c r="D17" s="420"/>
      <c r="E17" s="424"/>
      <c r="F17" s="343" t="s">
        <v>343</v>
      </c>
      <c r="G17" s="341">
        <f t="shared" si="1"/>
        <v>1881.2448996666667</v>
      </c>
      <c r="H17" s="340">
        <f t="shared" si="1"/>
        <v>3868.5554244770888</v>
      </c>
      <c r="I17" s="265"/>
      <c r="J17" s="217"/>
      <c r="K17" s="216"/>
      <c r="L17" s="341">
        <v>1881.2448996666667</v>
      </c>
      <c r="M17" s="340">
        <v>3868.5554244770888</v>
      </c>
      <c r="N17" s="56"/>
      <c r="O17" s="56"/>
      <c r="P17" s="56"/>
      <c r="Q17" s="341">
        <v>0</v>
      </c>
      <c r="R17" s="340">
        <v>0</v>
      </c>
      <c r="S17" s="56"/>
      <c r="T17" s="56"/>
      <c r="U17" s="5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7"/>
      <c r="AZ17" s="418"/>
      <c r="BA17" s="418"/>
      <c r="BB17" s="419"/>
      <c r="BC17" s="418"/>
    </row>
    <row r="18" spans="1:55" s="2" customFormat="1" x14ac:dyDescent="0.3">
      <c r="A18" s="402"/>
      <c r="B18" s="405"/>
      <c r="C18" s="407"/>
      <c r="D18" s="420"/>
      <c r="E18" s="424"/>
      <c r="F18" s="342" t="s">
        <v>342</v>
      </c>
      <c r="G18" s="341">
        <f t="shared" si="1"/>
        <v>607.15</v>
      </c>
      <c r="H18" s="340">
        <f t="shared" si="1"/>
        <v>585.11012798144429</v>
      </c>
      <c r="I18" s="265"/>
      <c r="J18" s="217"/>
      <c r="K18" s="216"/>
      <c r="L18" s="341">
        <v>607.15</v>
      </c>
      <c r="M18" s="340">
        <v>575.36927878462473</v>
      </c>
      <c r="N18" s="56"/>
      <c r="O18" s="56"/>
      <c r="P18" s="56"/>
      <c r="Q18" s="341">
        <v>0</v>
      </c>
      <c r="R18" s="340">
        <v>9.7408491968195445</v>
      </c>
      <c r="S18" s="56"/>
      <c r="T18" s="56"/>
      <c r="U18" s="5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7"/>
      <c r="AZ18" s="418"/>
      <c r="BA18" s="418"/>
      <c r="BB18" s="419"/>
      <c r="BC18" s="418"/>
    </row>
    <row r="19" spans="1:55" s="2" customFormat="1" ht="15" thickBot="1" x14ac:dyDescent="0.35">
      <c r="A19" s="402"/>
      <c r="B19" s="405"/>
      <c r="C19" s="408"/>
      <c r="D19" s="423"/>
      <c r="E19" s="425"/>
      <c r="F19" s="339" t="s">
        <v>341</v>
      </c>
      <c r="G19" s="337">
        <f t="shared" si="1"/>
        <v>7.601</v>
      </c>
      <c r="H19" s="336">
        <f t="shared" si="1"/>
        <v>5.2940848351858589</v>
      </c>
      <c r="I19" s="338"/>
      <c r="J19" s="271"/>
      <c r="K19" s="270"/>
      <c r="L19" s="337">
        <v>0</v>
      </c>
      <c r="M19" s="336">
        <v>5.2940848351858589</v>
      </c>
      <c r="N19" s="335"/>
      <c r="O19" s="335"/>
      <c r="P19" s="335"/>
      <c r="Q19" s="337">
        <v>7.601</v>
      </c>
      <c r="R19" s="336">
        <v>0</v>
      </c>
      <c r="S19" s="335"/>
      <c r="T19" s="335"/>
      <c r="U19" s="334"/>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7"/>
      <c r="AZ19" s="418"/>
      <c r="BA19" s="418"/>
      <c r="BB19" s="419"/>
      <c r="BC19" s="418"/>
    </row>
    <row r="20" spans="1:55" s="2" customFormat="1" ht="14.7" customHeight="1" x14ac:dyDescent="0.3">
      <c r="A20" s="402"/>
      <c r="B20" s="405"/>
      <c r="C20" s="426" t="s">
        <v>239</v>
      </c>
      <c r="D20" s="426"/>
      <c r="E20" s="427"/>
      <c r="F20" s="428" t="s">
        <v>340</v>
      </c>
      <c r="G20" s="224" t="s">
        <v>254</v>
      </c>
      <c r="H20" s="224" t="s">
        <v>254</v>
      </c>
      <c r="I20" s="429" t="s">
        <v>339</v>
      </c>
      <c r="J20" s="429"/>
      <c r="K20" s="430"/>
      <c r="L20" s="224" t="s">
        <v>235</v>
      </c>
      <c r="M20" s="224" t="s">
        <v>338</v>
      </c>
      <c r="N20" s="429" t="s">
        <v>337</v>
      </c>
      <c r="O20" s="429"/>
      <c r="P20" s="430"/>
      <c r="Q20" s="333" t="s">
        <v>252</v>
      </c>
      <c r="R20" s="332" t="s">
        <v>252</v>
      </c>
      <c r="S20" s="431" t="s">
        <v>252</v>
      </c>
      <c r="T20" s="431"/>
      <c r="U20" s="432"/>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7"/>
      <c r="AZ20" s="418"/>
      <c r="BA20" s="418"/>
      <c r="BB20" s="419"/>
      <c r="BC20" s="418"/>
    </row>
    <row r="21" spans="1:55" s="2" customFormat="1" ht="14.7" customHeight="1" x14ac:dyDescent="0.3">
      <c r="A21" s="402"/>
      <c r="B21" s="405"/>
      <c r="C21" s="426" t="s">
        <v>234</v>
      </c>
      <c r="D21" s="426"/>
      <c r="E21" s="433"/>
      <c r="F21" s="428"/>
      <c r="G21" s="223">
        <f>L21+Q21</f>
        <v>304855</v>
      </c>
      <c r="H21" s="222">
        <f>M21+R21</f>
        <v>324232</v>
      </c>
      <c r="I21" s="434" t="s">
        <v>336</v>
      </c>
      <c r="J21" s="434"/>
      <c r="K21" s="435"/>
      <c r="L21" s="223">
        <v>288155</v>
      </c>
      <c r="M21" s="222">
        <v>307532</v>
      </c>
      <c r="N21" s="434" t="s">
        <v>335</v>
      </c>
      <c r="O21" s="434"/>
      <c r="P21" s="435"/>
      <c r="Q21" s="223">
        <v>16700</v>
      </c>
      <c r="R21" s="222">
        <v>16700</v>
      </c>
      <c r="S21" s="434" t="s">
        <v>334</v>
      </c>
      <c r="T21" s="434"/>
      <c r="U21" s="43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7"/>
      <c r="AZ21" s="418"/>
      <c r="BA21" s="418"/>
      <c r="BB21" s="419"/>
      <c r="BC21" s="418"/>
    </row>
    <row r="22" spans="1:55" s="2" customFormat="1" x14ac:dyDescent="0.3">
      <c r="A22" s="402"/>
      <c r="B22" s="405"/>
      <c r="C22" s="436" t="s">
        <v>77</v>
      </c>
      <c r="D22" s="436"/>
      <c r="E22" s="436"/>
      <c r="F22" s="331" t="s">
        <v>333</v>
      </c>
      <c r="G22" s="330">
        <f>Q4/L4</f>
        <v>3.5316448809107143E-2</v>
      </c>
      <c r="H22" s="329">
        <v>0</v>
      </c>
      <c r="I22" s="329">
        <f>S4/N4</f>
        <v>3.5413292363680959E-2</v>
      </c>
      <c r="J22" s="329">
        <v>0</v>
      </c>
      <c r="K22" s="328"/>
      <c r="L22" s="330">
        <v>0</v>
      </c>
      <c r="M22" s="329">
        <v>0</v>
      </c>
      <c r="N22" s="329">
        <v>0</v>
      </c>
      <c r="O22" s="329">
        <v>0</v>
      </c>
      <c r="P22" s="328"/>
      <c r="Q22" s="327">
        <v>1</v>
      </c>
      <c r="R22" s="327">
        <v>0</v>
      </c>
      <c r="S22" s="326">
        <v>1</v>
      </c>
      <c r="T22" s="325">
        <v>0</v>
      </c>
      <c r="U22" s="324"/>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7"/>
      <c r="AZ22" s="418"/>
      <c r="BA22" s="418"/>
      <c r="BB22" s="419"/>
      <c r="BC22" s="418"/>
    </row>
    <row r="23" spans="1:55" s="2" customFormat="1" x14ac:dyDescent="0.3">
      <c r="A23" s="402"/>
      <c r="B23" s="405"/>
      <c r="C23" s="437" t="s">
        <v>332</v>
      </c>
      <c r="D23" s="440" t="s">
        <v>302</v>
      </c>
      <c r="E23" s="442" t="s">
        <v>331</v>
      </c>
      <c r="F23" s="290" t="s">
        <v>330</v>
      </c>
      <c r="G23" s="266">
        <f>L23+Q23</f>
        <v>18960.554418000003</v>
      </c>
      <c r="H23" s="241">
        <f>M23+R23</f>
        <v>17465.125000000004</v>
      </c>
      <c r="I23" s="241">
        <f>N23+S23</f>
        <v>18922.708999999999</v>
      </c>
      <c r="J23" s="241">
        <f>O23+T23</f>
        <v>17408.170999999998</v>
      </c>
      <c r="K23" s="289">
        <f>((J23-I23)/I23)</f>
        <v>-8.003811716387968E-2</v>
      </c>
      <c r="L23" s="295">
        <f>SUM(L30:L33)</f>
        <v>18960.554418000003</v>
      </c>
      <c r="M23" s="294">
        <f>SUM(M30:M33)</f>
        <v>17465.125000000004</v>
      </c>
      <c r="N23" s="294">
        <v>18922.708999999999</v>
      </c>
      <c r="O23" s="294">
        <v>17408.170999999998</v>
      </c>
      <c r="P23" s="323">
        <f>((O23-N23)/N23)</f>
        <v>-8.003811716387968E-2</v>
      </c>
      <c r="Q23" s="443"/>
      <c r="R23" s="443"/>
      <c r="S23" s="443"/>
      <c r="T23" s="443"/>
      <c r="U23" s="443"/>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6"/>
      <c r="AZ23" s="418" t="s">
        <v>329</v>
      </c>
      <c r="BA23" s="418" t="s">
        <v>328</v>
      </c>
      <c r="BB23" s="418" t="s">
        <v>327</v>
      </c>
      <c r="BC23" s="418" t="s">
        <v>326</v>
      </c>
    </row>
    <row r="24" spans="1:55" s="2" customFormat="1" x14ac:dyDescent="0.3">
      <c r="A24" s="402"/>
      <c r="B24" s="405"/>
      <c r="C24" s="438"/>
      <c r="D24" s="440"/>
      <c r="E24" s="442"/>
      <c r="F24" s="290" t="s">
        <v>325</v>
      </c>
      <c r="G24" s="266">
        <f>L24+Q24</f>
        <v>18960.554418000003</v>
      </c>
      <c r="H24" s="241">
        <f>M24+R24</f>
        <v>17465.125000000004</v>
      </c>
      <c r="I24" s="241">
        <f t="shared" ref="I24:P24" si="2">I23</f>
        <v>18922.708999999999</v>
      </c>
      <c r="J24" s="241">
        <f t="shared" si="2"/>
        <v>17408.170999999998</v>
      </c>
      <c r="K24" s="289">
        <f t="shared" si="2"/>
        <v>-8.003811716387968E-2</v>
      </c>
      <c r="L24" s="295">
        <f t="shared" si="2"/>
        <v>18960.554418000003</v>
      </c>
      <c r="M24" s="294">
        <f t="shared" si="2"/>
        <v>17465.125000000004</v>
      </c>
      <c r="N24" s="294">
        <f t="shared" si="2"/>
        <v>18922.708999999999</v>
      </c>
      <c r="O24" s="294">
        <f t="shared" si="2"/>
        <v>17408.170999999998</v>
      </c>
      <c r="P24" s="323">
        <f t="shared" si="2"/>
        <v>-8.003811716387968E-2</v>
      </c>
      <c r="Q24" s="444"/>
      <c r="R24" s="444"/>
      <c r="S24" s="444"/>
      <c r="T24" s="444"/>
      <c r="U24" s="444"/>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7"/>
      <c r="AZ24" s="418"/>
      <c r="BA24" s="418"/>
      <c r="BB24" s="418"/>
      <c r="BC24" s="418"/>
    </row>
    <row r="25" spans="1:55" s="2" customFormat="1" ht="29.4" thickBot="1" x14ac:dyDescent="0.35">
      <c r="A25" s="402"/>
      <c r="B25" s="405"/>
      <c r="C25" s="438"/>
      <c r="D25" s="441"/>
      <c r="E25" s="442"/>
      <c r="F25" s="287" t="s">
        <v>324</v>
      </c>
      <c r="G25" s="322">
        <f>L25</f>
        <v>0.94610778443113752</v>
      </c>
      <c r="H25" s="321">
        <f>M25</f>
        <v>0.94200000000000006</v>
      </c>
      <c r="I25" s="250"/>
      <c r="J25" s="251"/>
      <c r="K25" s="285"/>
      <c r="L25" s="320">
        <f>(L30+L31)/L23</f>
        <v>0.94610778443113752</v>
      </c>
      <c r="M25" s="319">
        <f>(M30+M31)/M23</f>
        <v>0.94200000000000006</v>
      </c>
      <c r="N25" s="250"/>
      <c r="O25" s="251"/>
      <c r="P25" s="285"/>
      <c r="Q25" s="444"/>
      <c r="R25" s="444"/>
      <c r="S25" s="444"/>
      <c r="T25" s="444"/>
      <c r="U25" s="444"/>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7"/>
      <c r="AZ25" s="418"/>
      <c r="BA25" s="418"/>
      <c r="BB25" s="418"/>
      <c r="BC25" s="418"/>
    </row>
    <row r="26" spans="1:55" s="2" customFormat="1" ht="29.4" thickBot="1" x14ac:dyDescent="0.35">
      <c r="A26" s="402"/>
      <c r="B26" s="405"/>
      <c r="C26" s="438"/>
      <c r="D26" s="446" t="s">
        <v>77</v>
      </c>
      <c r="E26" s="422" t="s">
        <v>323</v>
      </c>
      <c r="F26" s="318" t="s">
        <v>321</v>
      </c>
      <c r="G26" s="317">
        <f>G30/G23</f>
        <v>0.52594810379241519</v>
      </c>
      <c r="H26" s="316">
        <f>H30/H23</f>
        <v>0.53300000000000003</v>
      </c>
      <c r="I26" s="313"/>
      <c r="J26" s="312"/>
      <c r="K26" s="311"/>
      <c r="L26" s="315">
        <f>L30/L23</f>
        <v>0.52594810379241519</v>
      </c>
      <c r="M26" s="314">
        <f>M30/M23</f>
        <v>0.53300000000000003</v>
      </c>
      <c r="N26" s="313"/>
      <c r="O26" s="312"/>
      <c r="P26" s="311"/>
      <c r="Q26" s="444"/>
      <c r="R26" s="444"/>
      <c r="S26" s="444"/>
      <c r="T26" s="444"/>
      <c r="U26" s="444"/>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7"/>
      <c r="AZ26" s="418"/>
      <c r="BA26" s="418"/>
      <c r="BB26" s="418"/>
      <c r="BC26" s="418"/>
    </row>
    <row r="27" spans="1:55" s="2" customFormat="1" ht="15" thickBot="1" x14ac:dyDescent="0.35">
      <c r="A27" s="402"/>
      <c r="B27" s="405"/>
      <c r="C27" s="438"/>
      <c r="D27" s="446"/>
      <c r="E27" s="422"/>
      <c r="F27" s="310" t="s">
        <v>320</v>
      </c>
      <c r="G27" s="309">
        <f>G31/G23</f>
        <v>0.42015968063872239</v>
      </c>
      <c r="H27" s="308">
        <f>H31/H23</f>
        <v>0.40899999999999992</v>
      </c>
      <c r="I27" s="305"/>
      <c r="J27" s="304"/>
      <c r="K27" s="100"/>
      <c r="L27" s="307">
        <f>L31/L23</f>
        <v>0.42015968063872239</v>
      </c>
      <c r="M27" s="306">
        <f>M31/M23</f>
        <v>0.40899999999999992</v>
      </c>
      <c r="N27" s="305"/>
      <c r="O27" s="304"/>
      <c r="P27" s="100"/>
      <c r="Q27" s="444"/>
      <c r="R27" s="444"/>
      <c r="S27" s="444"/>
      <c r="T27" s="444"/>
      <c r="U27" s="444"/>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7"/>
      <c r="AZ27" s="418"/>
      <c r="BA27" s="418"/>
      <c r="BB27" s="418"/>
      <c r="BC27" s="418"/>
    </row>
    <row r="28" spans="1:55" s="2" customFormat="1" ht="15" thickBot="1" x14ac:dyDescent="0.35">
      <c r="A28" s="402"/>
      <c r="B28" s="405"/>
      <c r="C28" s="438"/>
      <c r="D28" s="446"/>
      <c r="E28" s="422"/>
      <c r="F28" s="310" t="s">
        <v>319</v>
      </c>
      <c r="G28" s="309">
        <f>G32/G23</f>
        <v>2.6946107784431128E-2</v>
      </c>
      <c r="H28" s="308">
        <f>H32/H23</f>
        <v>3.4999999999999983E-2</v>
      </c>
      <c r="I28" s="305"/>
      <c r="J28" s="304"/>
      <c r="K28" s="100"/>
      <c r="L28" s="307">
        <f>L32/L23</f>
        <v>2.6946107784431128E-2</v>
      </c>
      <c r="M28" s="306">
        <f>M32/M23</f>
        <v>3.4999999999999983E-2</v>
      </c>
      <c r="N28" s="305"/>
      <c r="O28" s="304"/>
      <c r="P28" s="100"/>
      <c r="Q28" s="444"/>
      <c r="R28" s="444"/>
      <c r="S28" s="444"/>
      <c r="T28" s="444"/>
      <c r="U28" s="444"/>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7"/>
      <c r="AZ28" s="418"/>
      <c r="BA28" s="418"/>
      <c r="BB28" s="418"/>
      <c r="BC28" s="418"/>
    </row>
    <row r="29" spans="1:55" s="2" customFormat="1" ht="15" thickBot="1" x14ac:dyDescent="0.35">
      <c r="A29" s="402"/>
      <c r="B29" s="405"/>
      <c r="C29" s="438"/>
      <c r="D29" s="447"/>
      <c r="E29" s="448"/>
      <c r="F29" s="303" t="s">
        <v>318</v>
      </c>
      <c r="G29" s="274">
        <f>G33/G23</f>
        <v>2.6946107784431128E-2</v>
      </c>
      <c r="H29" s="273">
        <f>H33/H23</f>
        <v>2.2999999999999996E-2</v>
      </c>
      <c r="I29" s="300"/>
      <c r="J29" s="299"/>
      <c r="K29" s="298"/>
      <c r="L29" s="302">
        <f>L33/L23</f>
        <v>2.6946107784431128E-2</v>
      </c>
      <c r="M29" s="301">
        <f>M33/M23</f>
        <v>2.2999999999999996E-2</v>
      </c>
      <c r="N29" s="300"/>
      <c r="O29" s="299"/>
      <c r="P29" s="298"/>
      <c r="Q29" s="444"/>
      <c r="R29" s="444"/>
      <c r="S29" s="444"/>
      <c r="T29" s="444"/>
      <c r="U29" s="444"/>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5"/>
      <c r="AV29" s="415"/>
      <c r="AW29" s="415"/>
      <c r="AX29" s="415"/>
      <c r="AY29" s="417"/>
      <c r="AZ29" s="418"/>
      <c r="BA29" s="418"/>
      <c r="BB29" s="418"/>
      <c r="BC29" s="418"/>
    </row>
    <row r="30" spans="1:55" s="2" customFormat="1" ht="28.8" x14ac:dyDescent="0.3">
      <c r="A30" s="402"/>
      <c r="B30" s="405"/>
      <c r="C30" s="438"/>
      <c r="D30" s="446" t="s">
        <v>302</v>
      </c>
      <c r="E30" s="450" t="s">
        <v>322</v>
      </c>
      <c r="F30" s="297" t="s">
        <v>321</v>
      </c>
      <c r="G30" s="266">
        <f t="shared" ref="G30:H33" si="3">L30+Q30</f>
        <v>9972.2676430000029</v>
      </c>
      <c r="H30" s="241">
        <f t="shared" si="3"/>
        <v>9308.9116250000025</v>
      </c>
      <c r="I30" s="265"/>
      <c r="J30" s="217"/>
      <c r="K30" s="216"/>
      <c r="L30" s="295">
        <v>9972.2676430000029</v>
      </c>
      <c r="M30" s="294">
        <v>9308.9116250000025</v>
      </c>
      <c r="N30" s="265"/>
      <c r="O30" s="217"/>
      <c r="P30" s="216"/>
      <c r="Q30" s="444"/>
      <c r="R30" s="444"/>
      <c r="S30" s="444"/>
      <c r="T30" s="444"/>
      <c r="U30" s="444"/>
      <c r="V30" s="415"/>
      <c r="W30" s="415"/>
      <c r="X30" s="415"/>
      <c r="Y30" s="415"/>
      <c r="Z30" s="415"/>
      <c r="AA30" s="415"/>
      <c r="AB30" s="415"/>
      <c r="AC30" s="415"/>
      <c r="AD30" s="415"/>
      <c r="AE30" s="415"/>
      <c r="AF30" s="415"/>
      <c r="AG30" s="415"/>
      <c r="AH30" s="415"/>
      <c r="AI30" s="415"/>
      <c r="AJ30" s="415"/>
      <c r="AK30" s="415"/>
      <c r="AL30" s="415"/>
      <c r="AM30" s="415"/>
      <c r="AN30" s="415"/>
      <c r="AO30" s="415"/>
      <c r="AP30" s="415"/>
      <c r="AQ30" s="415"/>
      <c r="AR30" s="415"/>
      <c r="AS30" s="415"/>
      <c r="AT30" s="415"/>
      <c r="AU30" s="415"/>
      <c r="AV30" s="415"/>
      <c r="AW30" s="415"/>
      <c r="AX30" s="415"/>
      <c r="AY30" s="417"/>
      <c r="AZ30" s="418"/>
      <c r="BA30" s="418"/>
      <c r="BB30" s="418"/>
      <c r="BC30" s="418"/>
    </row>
    <row r="31" spans="1:55" s="2" customFormat="1" x14ac:dyDescent="0.3">
      <c r="A31" s="402"/>
      <c r="B31" s="405"/>
      <c r="C31" s="438"/>
      <c r="D31" s="446"/>
      <c r="E31" s="451"/>
      <c r="F31" s="204" t="s">
        <v>320</v>
      </c>
      <c r="G31" s="266">
        <f t="shared" si="3"/>
        <v>7966.4604889999982</v>
      </c>
      <c r="H31" s="241">
        <f t="shared" si="3"/>
        <v>7143.2361250000004</v>
      </c>
      <c r="I31" s="265"/>
      <c r="J31" s="217"/>
      <c r="K31" s="216"/>
      <c r="L31" s="295">
        <v>7966.4604889999982</v>
      </c>
      <c r="M31" s="294">
        <v>7143.2361250000004</v>
      </c>
      <c r="N31" s="265"/>
      <c r="O31" s="217"/>
      <c r="P31" s="216"/>
      <c r="Q31" s="444"/>
      <c r="R31" s="444"/>
      <c r="S31" s="444"/>
      <c r="T31" s="444"/>
      <c r="U31" s="444"/>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7"/>
      <c r="AZ31" s="418"/>
      <c r="BA31" s="418"/>
      <c r="BB31" s="418"/>
      <c r="BC31" s="418"/>
    </row>
    <row r="32" spans="1:55" s="2" customFormat="1" x14ac:dyDescent="0.3">
      <c r="A32" s="402"/>
      <c r="B32" s="405"/>
      <c r="C32" s="438"/>
      <c r="D32" s="446"/>
      <c r="E32" s="451"/>
      <c r="F32" s="204" t="s">
        <v>319</v>
      </c>
      <c r="G32" s="266">
        <f t="shared" si="3"/>
        <v>510.91314299999993</v>
      </c>
      <c r="H32" s="241">
        <f t="shared" si="3"/>
        <v>611.27937499999985</v>
      </c>
      <c r="I32" s="265"/>
      <c r="J32" s="217"/>
      <c r="K32" s="216"/>
      <c r="L32" s="295">
        <v>510.91314299999993</v>
      </c>
      <c r="M32" s="294">
        <v>611.27937499999985</v>
      </c>
      <c r="N32" s="265"/>
      <c r="O32" s="217"/>
      <c r="P32" s="216"/>
      <c r="Q32" s="444"/>
      <c r="R32" s="444"/>
      <c r="S32" s="444"/>
      <c r="T32" s="444"/>
      <c r="U32" s="444"/>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7"/>
      <c r="AZ32" s="418"/>
      <c r="BA32" s="418"/>
      <c r="BB32" s="418"/>
      <c r="BC32" s="418"/>
    </row>
    <row r="33" spans="1:55" s="2" customFormat="1" x14ac:dyDescent="0.3">
      <c r="A33" s="402"/>
      <c r="B33" s="405"/>
      <c r="C33" s="439"/>
      <c r="D33" s="449"/>
      <c r="E33" s="452"/>
      <c r="F33" s="296" t="s">
        <v>318</v>
      </c>
      <c r="G33" s="266">
        <f t="shared" si="3"/>
        <v>510.91314299999993</v>
      </c>
      <c r="H33" s="241">
        <f t="shared" si="3"/>
        <v>401.69787500000001</v>
      </c>
      <c r="I33" s="265"/>
      <c r="J33" s="217"/>
      <c r="K33" s="216"/>
      <c r="L33" s="295">
        <v>510.91314299999993</v>
      </c>
      <c r="M33" s="294">
        <v>401.69787500000001</v>
      </c>
      <c r="N33" s="265"/>
      <c r="O33" s="217"/>
      <c r="P33" s="216"/>
      <c r="Q33" s="444"/>
      <c r="R33" s="444"/>
      <c r="S33" s="444"/>
      <c r="T33" s="444"/>
      <c r="U33" s="444"/>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7"/>
      <c r="AZ33" s="418"/>
      <c r="BA33" s="418"/>
      <c r="BB33" s="418"/>
      <c r="BC33" s="418"/>
    </row>
    <row r="34" spans="1:55" s="2" customFormat="1" x14ac:dyDescent="0.3">
      <c r="A34" s="402"/>
      <c r="B34" s="405"/>
      <c r="C34" s="436" t="s">
        <v>239</v>
      </c>
      <c r="D34" s="436"/>
      <c r="E34" s="455"/>
      <c r="F34" s="456" t="s">
        <v>317</v>
      </c>
      <c r="G34" s="292" t="s">
        <v>316</v>
      </c>
      <c r="H34" s="130" t="s">
        <v>316</v>
      </c>
      <c r="I34" s="458" t="s">
        <v>315</v>
      </c>
      <c r="J34" s="458"/>
      <c r="K34" s="458"/>
      <c r="L34" s="292" t="s">
        <v>316</v>
      </c>
      <c r="M34" s="130" t="s">
        <v>316</v>
      </c>
      <c r="N34" s="459" t="s">
        <v>315</v>
      </c>
      <c r="O34" s="460"/>
      <c r="P34" s="461"/>
      <c r="Q34" s="444"/>
      <c r="R34" s="444"/>
      <c r="S34" s="444"/>
      <c r="T34" s="444"/>
      <c r="U34" s="444"/>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7"/>
      <c r="AZ34" s="418"/>
      <c r="BA34" s="418"/>
      <c r="BB34" s="418"/>
      <c r="BC34" s="418"/>
    </row>
    <row r="35" spans="1:55" s="2" customFormat="1" x14ac:dyDescent="0.3">
      <c r="A35" s="402"/>
      <c r="B35" s="405"/>
      <c r="C35" s="436" t="s">
        <v>234</v>
      </c>
      <c r="D35" s="436"/>
      <c r="E35" s="455"/>
      <c r="F35" s="457"/>
      <c r="G35" s="293">
        <f>L35+Q35</f>
        <v>248603</v>
      </c>
      <c r="H35" s="292">
        <f>M35+R35</f>
        <v>260869</v>
      </c>
      <c r="I35" s="462" t="s">
        <v>314</v>
      </c>
      <c r="J35" s="462"/>
      <c r="K35" s="463"/>
      <c r="L35" s="293">
        <v>248603</v>
      </c>
      <c r="M35" s="292">
        <v>260869</v>
      </c>
      <c r="N35" s="464" t="s">
        <v>314</v>
      </c>
      <c r="O35" s="465"/>
      <c r="P35" s="466"/>
      <c r="Q35" s="444"/>
      <c r="R35" s="444"/>
      <c r="S35" s="444"/>
      <c r="T35" s="444"/>
      <c r="U35" s="444"/>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7"/>
      <c r="AZ35" s="418"/>
      <c r="BA35" s="418"/>
      <c r="BB35" s="418"/>
      <c r="BC35" s="418"/>
    </row>
    <row r="36" spans="1:55" s="2" customFormat="1" x14ac:dyDescent="0.3">
      <c r="A36" s="402"/>
      <c r="B36" s="405"/>
      <c r="C36" s="436" t="s">
        <v>77</v>
      </c>
      <c r="D36" s="436"/>
      <c r="E36" s="436"/>
      <c r="F36" s="259" t="s">
        <v>313</v>
      </c>
      <c r="G36" s="126">
        <v>0</v>
      </c>
      <c r="H36" s="125">
        <v>0</v>
      </c>
      <c r="I36" s="126">
        <v>0</v>
      </c>
      <c r="J36" s="125">
        <v>0</v>
      </c>
      <c r="K36" s="291"/>
      <c r="L36" s="126">
        <v>0</v>
      </c>
      <c r="M36" s="125">
        <v>0</v>
      </c>
      <c r="N36" s="126">
        <v>0</v>
      </c>
      <c r="O36" s="125">
        <v>0</v>
      </c>
      <c r="P36" s="291"/>
      <c r="Q36" s="445"/>
      <c r="R36" s="445"/>
      <c r="S36" s="445"/>
      <c r="T36" s="445"/>
      <c r="U36" s="445"/>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4"/>
      <c r="AZ36" s="418"/>
      <c r="BA36" s="418"/>
      <c r="BB36" s="418"/>
      <c r="BC36" s="418"/>
    </row>
    <row r="37" spans="1:55" s="2" customFormat="1" ht="14.7" customHeight="1" x14ac:dyDescent="0.3">
      <c r="A37" s="402"/>
      <c r="B37" s="405"/>
      <c r="C37" s="437" t="s">
        <v>312</v>
      </c>
      <c r="D37" s="467" t="s">
        <v>302</v>
      </c>
      <c r="E37" s="442" t="s">
        <v>311</v>
      </c>
      <c r="F37" s="290" t="s">
        <v>310</v>
      </c>
      <c r="G37" s="242">
        <v>3944.9569999999999</v>
      </c>
      <c r="H37" s="242">
        <f>AU37+M37+T37+V37+AA37+AF37+AK37+AP37</f>
        <v>1116.78415</v>
      </c>
      <c r="I37" s="241">
        <f>N37+S37</f>
        <v>3656.9570500000004</v>
      </c>
      <c r="J37" s="241">
        <f>O37+T37</f>
        <v>288.24275</v>
      </c>
      <c r="K37" s="289">
        <f>((J37-I37)/I37)</f>
        <v>-0.92117961844807561</v>
      </c>
      <c r="L37" s="242">
        <v>3944.9570500000004</v>
      </c>
      <c r="M37" s="242">
        <v>1116.78415</v>
      </c>
      <c r="N37" s="241">
        <v>3656.9570500000004</v>
      </c>
      <c r="O37" s="241">
        <v>288.24275</v>
      </c>
      <c r="P37" s="288">
        <f>((O37-N37)/N37)</f>
        <v>-0.92117961844807561</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70" t="s">
        <v>309</v>
      </c>
      <c r="BA37" s="470" t="s">
        <v>308</v>
      </c>
      <c r="BB37" s="418" t="s">
        <v>307</v>
      </c>
      <c r="BC37" s="470" t="s">
        <v>306</v>
      </c>
    </row>
    <row r="38" spans="1:55" s="2" customFormat="1" x14ac:dyDescent="0.3">
      <c r="A38" s="402"/>
      <c r="B38" s="405"/>
      <c r="C38" s="438"/>
      <c r="D38" s="468"/>
      <c r="E38" s="442"/>
      <c r="F38" s="290" t="s">
        <v>305</v>
      </c>
      <c r="G38" s="242">
        <v>3944.9569999999999</v>
      </c>
      <c r="H38" s="242">
        <f>AU38+M38+T38+V38+AA38+AF38+AK38+AP38</f>
        <v>1116.78415</v>
      </c>
      <c r="I38" s="241">
        <f t="shared" ref="I38:P38" si="4">I37</f>
        <v>3656.9570500000004</v>
      </c>
      <c r="J38" s="241">
        <f t="shared" si="4"/>
        <v>288.24275</v>
      </c>
      <c r="K38" s="289">
        <f t="shared" si="4"/>
        <v>-0.92117961844807561</v>
      </c>
      <c r="L38" s="242">
        <f t="shared" si="4"/>
        <v>3944.9570500000004</v>
      </c>
      <c r="M38" s="242">
        <f t="shared" si="4"/>
        <v>1116.78415</v>
      </c>
      <c r="N38" s="241">
        <f t="shared" si="4"/>
        <v>3656.9570500000004</v>
      </c>
      <c r="O38" s="241">
        <f t="shared" si="4"/>
        <v>288.24275</v>
      </c>
      <c r="P38" s="288">
        <f t="shared" si="4"/>
        <v>-0.92117961844807561</v>
      </c>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71"/>
      <c r="BA38" s="471"/>
      <c r="BB38" s="418"/>
      <c r="BC38" s="471"/>
    </row>
    <row r="39" spans="1:55" s="2" customFormat="1" ht="15" thickBot="1" x14ac:dyDescent="0.35">
      <c r="A39" s="402"/>
      <c r="B39" s="405"/>
      <c r="C39" s="438"/>
      <c r="D39" s="469"/>
      <c r="E39" s="442"/>
      <c r="F39" s="287" t="s">
        <v>304</v>
      </c>
      <c r="G39" s="286">
        <v>7.3004598022234468E-2</v>
      </c>
      <c r="H39" s="286">
        <f>M39</f>
        <v>0.82150333168679013</v>
      </c>
      <c r="I39" s="252"/>
      <c r="J39" s="251"/>
      <c r="K39" s="285"/>
      <c r="L39" s="286">
        <f>(L44+L45)/L38</f>
        <v>7.3004597096944304E-2</v>
      </c>
      <c r="M39" s="286">
        <f>(M44+M45)/M38</f>
        <v>0.82150333168679013</v>
      </c>
      <c r="N39" s="252"/>
      <c r="O39" s="251"/>
      <c r="P39" s="285"/>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71"/>
      <c r="BA39" s="471"/>
      <c r="BB39" s="418"/>
      <c r="BC39" s="471"/>
    </row>
    <row r="40" spans="1:55" s="2" customFormat="1" x14ac:dyDescent="0.3">
      <c r="A40" s="402"/>
      <c r="B40" s="405"/>
      <c r="C40" s="438"/>
      <c r="D40" s="420" t="s">
        <v>77</v>
      </c>
      <c r="E40" s="473" t="s">
        <v>303</v>
      </c>
      <c r="F40" s="284" t="s">
        <v>279</v>
      </c>
      <c r="G40" s="283">
        <v>0.92699540197776553</v>
      </c>
      <c r="H40" s="282">
        <f>H43/H37</f>
        <v>0.17849666831320987</v>
      </c>
      <c r="I40" s="281"/>
      <c r="J40" s="280"/>
      <c r="K40" s="279"/>
      <c r="L40" s="283">
        <f>L43/L37</f>
        <v>0.92699540290305571</v>
      </c>
      <c r="M40" s="282">
        <f>M43/M37</f>
        <v>0.17849666831320987</v>
      </c>
      <c r="N40" s="281"/>
      <c r="O40" s="280"/>
      <c r="P40" s="279"/>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71"/>
      <c r="BA40" s="471"/>
      <c r="BB40" s="418"/>
      <c r="BC40" s="471"/>
    </row>
    <row r="41" spans="1:55" s="2" customFormat="1" x14ac:dyDescent="0.3">
      <c r="A41" s="402"/>
      <c r="B41" s="405"/>
      <c r="C41" s="438"/>
      <c r="D41" s="420"/>
      <c r="E41" s="474"/>
      <c r="F41" s="278" t="s">
        <v>269</v>
      </c>
      <c r="G41" s="277">
        <v>7.3004598022234468E-2</v>
      </c>
      <c r="H41" s="276">
        <f>H44/H37</f>
        <v>0.20432686119336491</v>
      </c>
      <c r="I41" s="218"/>
      <c r="J41" s="217"/>
      <c r="K41" s="216"/>
      <c r="L41" s="277">
        <f>L44/L37</f>
        <v>7.3004597096944304E-2</v>
      </c>
      <c r="M41" s="276">
        <f>M44/M37</f>
        <v>0.20432686119336491</v>
      </c>
      <c r="N41" s="218"/>
      <c r="O41" s="217"/>
      <c r="P41" s="216"/>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71"/>
      <c r="BA41" s="471"/>
      <c r="BB41" s="418"/>
      <c r="BC41" s="471"/>
    </row>
    <row r="42" spans="1:55" s="2" customFormat="1" ht="15" thickBot="1" x14ac:dyDescent="0.35">
      <c r="A42" s="402"/>
      <c r="B42" s="405"/>
      <c r="C42" s="438"/>
      <c r="D42" s="423"/>
      <c r="E42" s="475"/>
      <c r="F42" s="275" t="s">
        <v>267</v>
      </c>
      <c r="G42" s="274">
        <v>0</v>
      </c>
      <c r="H42" s="273">
        <f>H45/H37</f>
        <v>0</v>
      </c>
      <c r="I42" s="272"/>
      <c r="J42" s="271"/>
      <c r="K42" s="270"/>
      <c r="L42" s="274">
        <f>L45/L37</f>
        <v>0</v>
      </c>
      <c r="M42" s="273">
        <f>M45/M37</f>
        <v>0.61717647049342528</v>
      </c>
      <c r="N42" s="272"/>
      <c r="O42" s="271"/>
      <c r="P42" s="270"/>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71"/>
      <c r="BA42" s="471"/>
      <c r="BB42" s="418"/>
      <c r="BC42" s="471"/>
    </row>
    <row r="43" spans="1:55" s="2" customFormat="1" ht="14.7" customHeight="1" x14ac:dyDescent="0.3">
      <c r="A43" s="402"/>
      <c r="B43" s="405"/>
      <c r="C43" s="438"/>
      <c r="D43" s="476" t="s">
        <v>302</v>
      </c>
      <c r="E43" s="479" t="s">
        <v>301</v>
      </c>
      <c r="F43" s="269" t="s">
        <v>279</v>
      </c>
      <c r="G43" s="266">
        <v>3656.9569999999999</v>
      </c>
      <c r="H43" s="241">
        <f>AU43+M43+T43+V43+AA43+AF43+AK43+AP43</f>
        <v>199.34225000000001</v>
      </c>
      <c r="I43" s="265"/>
      <c r="J43" s="217"/>
      <c r="K43" s="216"/>
      <c r="L43" s="266">
        <v>3656.9570500000004</v>
      </c>
      <c r="M43" s="241">
        <v>199.34225000000001</v>
      </c>
      <c r="N43" s="265"/>
      <c r="O43" s="217"/>
      <c r="P43" s="216"/>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71"/>
      <c r="BA43" s="471"/>
      <c r="BB43" s="418"/>
      <c r="BC43" s="471"/>
    </row>
    <row r="44" spans="1:55" s="2" customFormat="1" x14ac:dyDescent="0.3">
      <c r="A44" s="402"/>
      <c r="B44" s="405"/>
      <c r="C44" s="438"/>
      <c r="D44" s="477"/>
      <c r="E44" s="480"/>
      <c r="F44" s="268" t="s">
        <v>269</v>
      </c>
      <c r="G44" s="266">
        <v>288</v>
      </c>
      <c r="H44" s="241">
        <f>M44</f>
        <v>228.18899999999999</v>
      </c>
      <c r="I44" s="265"/>
      <c r="J44" s="217"/>
      <c r="K44" s="216"/>
      <c r="L44" s="266">
        <v>288</v>
      </c>
      <c r="M44" s="241">
        <v>228.18899999999999</v>
      </c>
      <c r="N44" s="265"/>
      <c r="O44" s="217"/>
      <c r="P44" s="216"/>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444"/>
      <c r="AY44" s="444"/>
      <c r="AZ44" s="471"/>
      <c r="BA44" s="471"/>
      <c r="BB44" s="418"/>
      <c r="BC44" s="471"/>
    </row>
    <row r="45" spans="1:55" s="2" customFormat="1" x14ac:dyDescent="0.3">
      <c r="A45" s="402"/>
      <c r="B45" s="405"/>
      <c r="C45" s="438"/>
      <c r="D45" s="478"/>
      <c r="E45" s="481"/>
      <c r="F45" s="267" t="s">
        <v>267</v>
      </c>
      <c r="G45" s="266">
        <v>0</v>
      </c>
      <c r="H45" s="241">
        <v>0</v>
      </c>
      <c r="I45" s="265"/>
      <c r="J45" s="217"/>
      <c r="K45" s="216"/>
      <c r="L45" s="266">
        <v>0</v>
      </c>
      <c r="M45" s="241">
        <v>689.25289999999995</v>
      </c>
      <c r="N45" s="265"/>
      <c r="O45" s="217"/>
      <c r="P45" s="216"/>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c r="AZ45" s="471"/>
      <c r="BA45" s="471"/>
      <c r="BB45" s="418"/>
      <c r="BC45" s="471"/>
    </row>
    <row r="46" spans="1:55" s="2" customFormat="1" ht="14.7" customHeight="1" x14ac:dyDescent="0.3">
      <c r="A46" s="402"/>
      <c r="B46" s="405"/>
      <c r="C46" s="436" t="s">
        <v>239</v>
      </c>
      <c r="D46" s="436"/>
      <c r="E46" s="455"/>
      <c r="F46" s="482" t="s">
        <v>300</v>
      </c>
      <c r="G46" s="264" t="s">
        <v>299</v>
      </c>
      <c r="H46" s="264" t="s">
        <v>298</v>
      </c>
      <c r="I46" s="458" t="s">
        <v>297</v>
      </c>
      <c r="J46" s="458"/>
      <c r="K46" s="458"/>
      <c r="L46" s="264" t="s">
        <v>299</v>
      </c>
      <c r="M46" s="264" t="s">
        <v>298</v>
      </c>
      <c r="N46" s="458" t="s">
        <v>297</v>
      </c>
      <c r="O46" s="458"/>
      <c r="P46" s="459"/>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71"/>
      <c r="BA46" s="471"/>
      <c r="BB46" s="418"/>
      <c r="BC46" s="471"/>
    </row>
    <row r="47" spans="1:55" s="2" customFormat="1" ht="14.7" customHeight="1" x14ac:dyDescent="0.3">
      <c r="A47" s="402"/>
      <c r="B47" s="405"/>
      <c r="C47" s="436" t="s">
        <v>234</v>
      </c>
      <c r="D47" s="436"/>
      <c r="E47" s="455"/>
      <c r="F47" s="483"/>
      <c r="G47" s="241">
        <v>14891</v>
      </c>
      <c r="H47" s="241">
        <f>AU47+M47+T47+V47+AA47+AF47+AK47+AP47</f>
        <v>39922</v>
      </c>
      <c r="I47" s="462" t="s">
        <v>296</v>
      </c>
      <c r="J47" s="462"/>
      <c r="K47" s="463"/>
      <c r="L47" s="241">
        <v>14891</v>
      </c>
      <c r="M47" s="241">
        <v>39922</v>
      </c>
      <c r="N47" s="462" t="s">
        <v>296</v>
      </c>
      <c r="O47" s="462"/>
      <c r="P47" s="462"/>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71"/>
      <c r="BA47" s="471"/>
      <c r="BB47" s="418"/>
      <c r="BC47" s="471"/>
    </row>
    <row r="48" spans="1:55" s="2" customFormat="1" ht="15" thickBot="1" x14ac:dyDescent="0.35">
      <c r="A48" s="402"/>
      <c r="B48" s="405"/>
      <c r="C48" s="436" t="s">
        <v>77</v>
      </c>
      <c r="D48" s="436"/>
      <c r="E48" s="436"/>
      <c r="F48" s="189" t="s">
        <v>295</v>
      </c>
      <c r="G48" s="126">
        <v>0</v>
      </c>
      <c r="H48" s="126">
        <v>0</v>
      </c>
      <c r="I48" s="126">
        <v>0</v>
      </c>
      <c r="J48" s="125">
        <v>0</v>
      </c>
      <c r="K48" s="263"/>
      <c r="L48" s="126">
        <v>0</v>
      </c>
      <c r="M48" s="126">
        <v>0</v>
      </c>
      <c r="N48" s="126">
        <v>0</v>
      </c>
      <c r="O48" s="125">
        <v>0</v>
      </c>
      <c r="P48" s="262"/>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445"/>
      <c r="AS48" s="445"/>
      <c r="AT48" s="445"/>
      <c r="AU48" s="445"/>
      <c r="AV48" s="445"/>
      <c r="AW48" s="445"/>
      <c r="AX48" s="445"/>
      <c r="AY48" s="445"/>
      <c r="AZ48" s="472"/>
      <c r="BA48" s="472"/>
      <c r="BB48" s="418"/>
      <c r="BC48" s="472"/>
    </row>
    <row r="49" spans="1:55" s="2" customFormat="1" ht="245.4" thickBot="1" x14ac:dyDescent="0.35">
      <c r="A49" s="402"/>
      <c r="B49" s="406"/>
      <c r="C49" s="261" t="s">
        <v>45</v>
      </c>
      <c r="D49" s="197" t="s">
        <v>294</v>
      </c>
      <c r="E49" s="260" t="s">
        <v>293</v>
      </c>
      <c r="F49" s="259" t="s">
        <v>292</v>
      </c>
      <c r="G49" s="258">
        <f>((G37/G47)+(G23/G35)+(G4/G21))*1000</f>
        <v>414.2832549507059</v>
      </c>
      <c r="H49" s="258">
        <f>((H37/H47)+(H23/H35)+(H4/H21))*1000</f>
        <v>151.56491428638401</v>
      </c>
      <c r="I49" s="218"/>
      <c r="J49" s="217"/>
      <c r="K49" s="257"/>
      <c r="L49" s="258">
        <f>((L37/L47)+(L23/L35)+(L4/L21))*1000</f>
        <v>415.88151848963184</v>
      </c>
      <c r="M49" s="258">
        <f>((M37/M47)+(M23/M35)+(M4/M21))*1000</f>
        <v>152.16941788201157</v>
      </c>
      <c r="N49" s="218"/>
      <c r="O49" s="217"/>
      <c r="P49" s="257"/>
      <c r="Q49" s="256">
        <f>(Q4/Q21)*1000</f>
        <v>45.514970059880241</v>
      </c>
      <c r="R49" s="256">
        <f>(R4/R21)*1000</f>
        <v>45.508982035928149</v>
      </c>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4"/>
      <c r="AZ49" s="60" t="s">
        <v>291</v>
      </c>
      <c r="BA49" s="60" t="s">
        <v>290</v>
      </c>
      <c r="BB49" s="60" t="s">
        <v>289</v>
      </c>
      <c r="BC49" s="60" t="s">
        <v>288</v>
      </c>
    </row>
    <row r="50" spans="1:55" s="2" customFormat="1" ht="14.7" customHeight="1" x14ac:dyDescent="0.3">
      <c r="A50" s="402"/>
      <c r="B50" s="484" t="s">
        <v>287</v>
      </c>
      <c r="C50" s="437" t="s">
        <v>286</v>
      </c>
      <c r="D50" s="485" t="s">
        <v>285</v>
      </c>
      <c r="E50" s="488" t="s">
        <v>268</v>
      </c>
      <c r="F50" s="253" t="s">
        <v>284</v>
      </c>
      <c r="G50" s="248">
        <f>G51+G52+G53+G54</f>
        <v>863.05622032000008</v>
      </c>
      <c r="H50" s="248">
        <f>H51+H52+H53+H54</f>
        <v>40.115066038000009</v>
      </c>
      <c r="I50" s="252"/>
      <c r="J50" s="251"/>
      <c r="K50" s="249"/>
      <c r="L50" s="248">
        <f>L51+L52+L53+L54</f>
        <v>863.05622032000008</v>
      </c>
      <c r="M50" s="248">
        <f>M51+M52+M53+M54</f>
        <v>40.115066038000009</v>
      </c>
      <c r="N50" s="252"/>
      <c r="O50" s="251"/>
      <c r="P50" s="249"/>
      <c r="Q50" s="248">
        <f>Q51+Q52+Q53+Q54</f>
        <v>0</v>
      </c>
      <c r="R50" s="248">
        <f>R51+R52+R53+R54</f>
        <v>0</v>
      </c>
      <c r="S50" s="252"/>
      <c r="T50" s="251"/>
      <c r="U50" s="250"/>
      <c r="V50" s="491"/>
      <c r="W50" s="491"/>
      <c r="X50" s="491"/>
      <c r="Y50" s="491"/>
      <c r="Z50" s="491"/>
      <c r="AA50" s="491"/>
      <c r="AB50" s="491"/>
      <c r="AC50" s="491"/>
      <c r="AD50" s="491"/>
      <c r="AE50" s="491"/>
      <c r="AF50" s="491"/>
      <c r="AG50" s="491"/>
      <c r="AH50" s="491"/>
      <c r="AI50" s="491"/>
      <c r="AJ50" s="491"/>
      <c r="AK50" s="491"/>
      <c r="AL50" s="491"/>
      <c r="AM50" s="491"/>
      <c r="AN50" s="491"/>
      <c r="AO50" s="491"/>
      <c r="AP50" s="491"/>
      <c r="AQ50" s="491"/>
      <c r="AR50" s="491"/>
      <c r="AS50" s="491"/>
      <c r="AT50" s="491"/>
      <c r="AU50" s="491"/>
      <c r="AV50" s="491"/>
      <c r="AW50" s="491"/>
      <c r="AX50" s="491"/>
      <c r="AY50" s="500"/>
      <c r="AZ50" s="470" t="s">
        <v>283</v>
      </c>
      <c r="BA50" s="502" t="s">
        <v>282</v>
      </c>
      <c r="BB50" s="470" t="s">
        <v>281</v>
      </c>
      <c r="BC50" s="470" t="s">
        <v>280</v>
      </c>
    </row>
    <row r="51" spans="1:55" s="2" customFormat="1" x14ac:dyDescent="0.3">
      <c r="A51" s="402"/>
      <c r="B51" s="484"/>
      <c r="C51" s="438"/>
      <c r="D51" s="486"/>
      <c r="E51" s="477"/>
      <c r="F51" s="165" t="s">
        <v>279</v>
      </c>
      <c r="G51" s="248">
        <f t="shared" ref="G51:H54" si="5">L51+Q51</f>
        <v>716.38922032000005</v>
      </c>
      <c r="H51" s="248">
        <f t="shared" si="5"/>
        <v>39.050674400000005</v>
      </c>
      <c r="I51" s="218"/>
      <c r="J51" s="217"/>
      <c r="K51" s="249"/>
      <c r="L51" s="248">
        <f>L43*(2.06672/10.55)</f>
        <v>716.38922032000005</v>
      </c>
      <c r="M51" s="248">
        <f>M43*(2.06672/10.55)</f>
        <v>39.050674400000005</v>
      </c>
      <c r="N51" s="218"/>
      <c r="O51" s="217"/>
      <c r="P51" s="249"/>
      <c r="Q51" s="248">
        <f>Q43*0.2</f>
        <v>0</v>
      </c>
      <c r="R51" s="248">
        <f>R43*0.2</f>
        <v>0</v>
      </c>
      <c r="S51" s="218"/>
      <c r="T51" s="217"/>
      <c r="U51" s="216"/>
      <c r="V51" s="491"/>
      <c r="W51" s="491"/>
      <c r="X51" s="491"/>
      <c r="Y51" s="491"/>
      <c r="Z51" s="491"/>
      <c r="AA51" s="491"/>
      <c r="AB51" s="491"/>
      <c r="AC51" s="491"/>
      <c r="AD51" s="491"/>
      <c r="AE51" s="491"/>
      <c r="AF51" s="491"/>
      <c r="AG51" s="491"/>
      <c r="AH51" s="491"/>
      <c r="AI51" s="491"/>
      <c r="AJ51" s="491"/>
      <c r="AK51" s="491"/>
      <c r="AL51" s="491"/>
      <c r="AM51" s="491"/>
      <c r="AN51" s="491"/>
      <c r="AO51" s="491"/>
      <c r="AP51" s="491"/>
      <c r="AQ51" s="491"/>
      <c r="AR51" s="491"/>
      <c r="AS51" s="491"/>
      <c r="AT51" s="491"/>
      <c r="AU51" s="491"/>
      <c r="AV51" s="491"/>
      <c r="AW51" s="491"/>
      <c r="AX51" s="491"/>
      <c r="AY51" s="500"/>
      <c r="AZ51" s="471"/>
      <c r="BA51" s="503"/>
      <c r="BB51" s="471"/>
      <c r="BC51" s="471"/>
    </row>
    <row r="52" spans="1:55" s="2" customFormat="1" x14ac:dyDescent="0.3">
      <c r="A52" s="402"/>
      <c r="B52" s="484"/>
      <c r="C52" s="438"/>
      <c r="D52" s="486"/>
      <c r="E52" s="489"/>
      <c r="F52" s="243" t="s">
        <v>269</v>
      </c>
      <c r="G52" s="248">
        <f t="shared" si="5"/>
        <v>1.1519999999999999</v>
      </c>
      <c r="H52" s="248">
        <f t="shared" si="5"/>
        <v>0.91275600000000001</v>
      </c>
      <c r="I52" s="218"/>
      <c r="J52" s="217"/>
      <c r="K52" s="220"/>
      <c r="L52" s="248">
        <f>L44*(0.004*1000)/1000</f>
        <v>1.1519999999999999</v>
      </c>
      <c r="M52" s="248">
        <f>M44*(0.004*1000)/1000</f>
        <v>0.91275600000000001</v>
      </c>
      <c r="N52" s="218"/>
      <c r="O52" s="217"/>
      <c r="P52" s="220"/>
      <c r="Q52" s="248">
        <f>Q44*0.004</f>
        <v>0</v>
      </c>
      <c r="R52" s="248">
        <f>R44*0.004</f>
        <v>0</v>
      </c>
      <c r="S52" s="218"/>
      <c r="T52" s="217"/>
      <c r="U52" s="216"/>
      <c r="V52" s="491"/>
      <c r="W52" s="491"/>
      <c r="X52" s="491"/>
      <c r="Y52" s="491"/>
      <c r="Z52" s="491"/>
      <c r="AA52" s="491"/>
      <c r="AB52" s="491"/>
      <c r="AC52" s="491"/>
      <c r="AD52" s="491"/>
      <c r="AE52" s="491"/>
      <c r="AF52" s="491"/>
      <c r="AG52" s="491"/>
      <c r="AH52" s="491"/>
      <c r="AI52" s="491"/>
      <c r="AJ52" s="491"/>
      <c r="AK52" s="491"/>
      <c r="AL52" s="491"/>
      <c r="AM52" s="491"/>
      <c r="AN52" s="491"/>
      <c r="AO52" s="491"/>
      <c r="AP52" s="491"/>
      <c r="AQ52" s="491"/>
      <c r="AR52" s="491"/>
      <c r="AS52" s="491"/>
      <c r="AT52" s="491"/>
      <c r="AU52" s="491"/>
      <c r="AV52" s="491"/>
      <c r="AW52" s="491"/>
      <c r="AX52" s="491"/>
      <c r="AY52" s="500"/>
      <c r="AZ52" s="471"/>
      <c r="BA52" s="503"/>
      <c r="BB52" s="471"/>
      <c r="BC52" s="471"/>
    </row>
    <row r="53" spans="1:55" s="2" customFormat="1" x14ac:dyDescent="0.3">
      <c r="A53" s="402"/>
      <c r="B53" s="484"/>
      <c r="C53" s="438"/>
      <c r="D53" s="486"/>
      <c r="E53" s="489"/>
      <c r="F53" s="243" t="s">
        <v>267</v>
      </c>
      <c r="G53" s="248">
        <f t="shared" si="5"/>
        <v>0</v>
      </c>
      <c r="H53" s="248">
        <f t="shared" si="5"/>
        <v>0.15163563799999999</v>
      </c>
      <c r="I53" s="218"/>
      <c r="J53" s="217"/>
      <c r="K53" s="220"/>
      <c r="L53" s="248">
        <f>L45*(0.00022*1000)/1000</f>
        <v>0</v>
      </c>
      <c r="M53" s="248">
        <f>M45*(0.00022*1000)/1000</f>
        <v>0.15163563799999999</v>
      </c>
      <c r="N53" s="218"/>
      <c r="O53" s="217"/>
      <c r="P53" s="220"/>
      <c r="Q53" s="248">
        <f>Q45*0.08952</f>
        <v>0</v>
      </c>
      <c r="R53" s="248">
        <f>R45*0.08952</f>
        <v>0</v>
      </c>
      <c r="S53" s="218"/>
      <c r="T53" s="217"/>
      <c r="U53" s="216"/>
      <c r="V53" s="491"/>
      <c r="W53" s="491"/>
      <c r="X53" s="491"/>
      <c r="Y53" s="491"/>
      <c r="Z53" s="491"/>
      <c r="AA53" s="491"/>
      <c r="AB53" s="491"/>
      <c r="AC53" s="491"/>
      <c r="AD53" s="491"/>
      <c r="AE53" s="491"/>
      <c r="AF53" s="491"/>
      <c r="AG53" s="491"/>
      <c r="AH53" s="491"/>
      <c r="AI53" s="491"/>
      <c r="AJ53" s="491"/>
      <c r="AK53" s="491"/>
      <c r="AL53" s="491"/>
      <c r="AM53" s="491"/>
      <c r="AN53" s="491"/>
      <c r="AO53" s="491"/>
      <c r="AP53" s="491"/>
      <c r="AQ53" s="491"/>
      <c r="AR53" s="491"/>
      <c r="AS53" s="491"/>
      <c r="AT53" s="491"/>
      <c r="AU53" s="491"/>
      <c r="AV53" s="491"/>
      <c r="AW53" s="491"/>
      <c r="AX53" s="491"/>
      <c r="AY53" s="500"/>
      <c r="AZ53" s="471"/>
      <c r="BA53" s="503"/>
      <c r="BB53" s="471"/>
      <c r="BC53" s="471"/>
    </row>
    <row r="54" spans="1:55" s="2" customFormat="1" x14ac:dyDescent="0.3">
      <c r="A54" s="402"/>
      <c r="B54" s="484"/>
      <c r="C54" s="439"/>
      <c r="D54" s="486"/>
      <c r="E54" s="490"/>
      <c r="F54" s="243" t="s">
        <v>278</v>
      </c>
      <c r="G54" s="248">
        <f t="shared" si="5"/>
        <v>145.51499999999999</v>
      </c>
      <c r="H54" s="248">
        <f t="shared" si="5"/>
        <v>0</v>
      </c>
      <c r="I54" s="218"/>
      <c r="J54" s="217"/>
      <c r="K54" s="220"/>
      <c r="L54" s="248">
        <v>145.51499999999999</v>
      </c>
      <c r="M54" s="248">
        <f>0/1000</f>
        <v>0</v>
      </c>
      <c r="N54" s="218"/>
      <c r="O54" s="217"/>
      <c r="P54" s="220"/>
      <c r="Q54" s="248">
        <f>0/1000</f>
        <v>0</v>
      </c>
      <c r="R54" s="248">
        <f>0/1000</f>
        <v>0</v>
      </c>
      <c r="S54" s="218"/>
      <c r="T54" s="217"/>
      <c r="U54" s="216"/>
      <c r="V54" s="491"/>
      <c r="W54" s="491"/>
      <c r="X54" s="491"/>
      <c r="Y54" s="491"/>
      <c r="Z54" s="491"/>
      <c r="AA54" s="491"/>
      <c r="AB54" s="491"/>
      <c r="AC54" s="491"/>
      <c r="AD54" s="491"/>
      <c r="AE54" s="491"/>
      <c r="AF54" s="491"/>
      <c r="AG54" s="491"/>
      <c r="AH54" s="491"/>
      <c r="AI54" s="491"/>
      <c r="AJ54" s="491"/>
      <c r="AK54" s="491"/>
      <c r="AL54" s="491"/>
      <c r="AM54" s="491"/>
      <c r="AN54" s="491"/>
      <c r="AO54" s="491"/>
      <c r="AP54" s="491"/>
      <c r="AQ54" s="491"/>
      <c r="AR54" s="491"/>
      <c r="AS54" s="491"/>
      <c r="AT54" s="491"/>
      <c r="AU54" s="491"/>
      <c r="AV54" s="491"/>
      <c r="AW54" s="491"/>
      <c r="AX54" s="491"/>
      <c r="AY54" s="500"/>
      <c r="AZ54" s="471"/>
      <c r="BA54" s="503"/>
      <c r="BB54" s="471"/>
      <c r="BC54" s="471"/>
    </row>
    <row r="55" spans="1:55" s="2" customFormat="1" x14ac:dyDescent="0.3">
      <c r="A55" s="402"/>
      <c r="B55" s="484"/>
      <c r="C55" s="505" t="s">
        <v>277</v>
      </c>
      <c r="D55" s="486"/>
      <c r="E55" s="508" t="s">
        <v>276</v>
      </c>
      <c r="F55" s="247" t="s">
        <v>275</v>
      </c>
      <c r="G55" s="242">
        <f>G56+G57+G58</f>
        <v>1165.0673907</v>
      </c>
      <c r="H55" s="242">
        <f>H56+H57+H58</f>
        <v>1080.6626380100001</v>
      </c>
      <c r="I55" s="218"/>
      <c r="J55" s="217"/>
      <c r="K55" s="220"/>
      <c r="L55" s="242">
        <f>L56+L57+L58+L50</f>
        <v>1629.7552010200002</v>
      </c>
      <c r="M55" s="242">
        <f>M56+M57+M58+M50</f>
        <v>767.53730404800001</v>
      </c>
      <c r="N55" s="218"/>
      <c r="O55" s="217"/>
      <c r="P55" s="220"/>
      <c r="Q55" s="242">
        <f>Q56+Q57+Q58+Q50</f>
        <v>398.36841000000004</v>
      </c>
      <c r="R55" s="242">
        <f>R56+R57+R58+R50</f>
        <v>353.24039999999997</v>
      </c>
      <c r="S55" s="218"/>
      <c r="T55" s="217"/>
      <c r="U55" s="216"/>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500"/>
      <c r="AZ55" s="471"/>
      <c r="BA55" s="503"/>
      <c r="BB55" s="471"/>
      <c r="BC55" s="471"/>
    </row>
    <row r="56" spans="1:55" s="2" customFormat="1" x14ac:dyDescent="0.3">
      <c r="A56" s="402"/>
      <c r="B56" s="484"/>
      <c r="C56" s="506"/>
      <c r="D56" s="486"/>
      <c r="E56" s="509"/>
      <c r="F56" s="244" t="s">
        <v>274</v>
      </c>
      <c r="G56" s="242">
        <f t="shared" ref="G56:H58" si="6">L56+Q56</f>
        <v>398.36841000000004</v>
      </c>
      <c r="H56" s="242">
        <f t="shared" si="6"/>
        <v>426.01210550999997</v>
      </c>
      <c r="I56" s="218"/>
      <c r="J56" s="217"/>
      <c r="K56" s="220"/>
      <c r="L56" s="242">
        <v>0</v>
      </c>
      <c r="M56" s="242">
        <v>72.771705510000004</v>
      </c>
      <c r="N56" s="218"/>
      <c r="O56" s="217"/>
      <c r="P56" s="220"/>
      <c r="Q56" s="242">
        <v>398.36841000000004</v>
      </c>
      <c r="R56" s="242">
        <v>353.24039999999997</v>
      </c>
      <c r="S56" s="218"/>
      <c r="T56" s="217"/>
      <c r="U56" s="216"/>
      <c r="V56" s="491"/>
      <c r="W56" s="491"/>
      <c r="X56" s="491"/>
      <c r="Y56" s="491"/>
      <c r="Z56" s="491"/>
      <c r="AA56" s="491"/>
      <c r="AB56" s="491"/>
      <c r="AC56" s="491"/>
      <c r="AD56" s="491"/>
      <c r="AE56" s="491"/>
      <c r="AF56" s="491"/>
      <c r="AG56" s="491"/>
      <c r="AH56" s="491"/>
      <c r="AI56" s="491"/>
      <c r="AJ56" s="491"/>
      <c r="AK56" s="491"/>
      <c r="AL56" s="491"/>
      <c r="AM56" s="491"/>
      <c r="AN56" s="491"/>
      <c r="AO56" s="491"/>
      <c r="AP56" s="491"/>
      <c r="AQ56" s="491"/>
      <c r="AR56" s="491"/>
      <c r="AS56" s="491"/>
      <c r="AT56" s="491"/>
      <c r="AU56" s="491"/>
      <c r="AV56" s="491"/>
      <c r="AW56" s="491"/>
      <c r="AX56" s="491"/>
      <c r="AY56" s="500"/>
      <c r="AZ56" s="471"/>
      <c r="BA56" s="503"/>
      <c r="BB56" s="471"/>
      <c r="BC56" s="471"/>
    </row>
    <row r="57" spans="1:55" s="2" customFormat="1" x14ac:dyDescent="0.3">
      <c r="A57" s="402"/>
      <c r="B57" s="484"/>
      <c r="C57" s="506"/>
      <c r="D57" s="486"/>
      <c r="E57" s="509"/>
      <c r="F57" s="243" t="s">
        <v>265</v>
      </c>
      <c r="G57" s="242">
        <f t="shared" si="6"/>
        <v>0</v>
      </c>
      <c r="H57" s="242">
        <f t="shared" si="6"/>
        <v>0</v>
      </c>
      <c r="I57" s="218"/>
      <c r="J57" s="217"/>
      <c r="K57" s="220"/>
      <c r="L57" s="242">
        <v>0</v>
      </c>
      <c r="M57" s="242">
        <v>0</v>
      </c>
      <c r="N57" s="218"/>
      <c r="O57" s="217"/>
      <c r="P57" s="220"/>
      <c r="Q57" s="242">
        <v>0</v>
      </c>
      <c r="R57" s="242">
        <v>0</v>
      </c>
      <c r="S57" s="218"/>
      <c r="T57" s="217"/>
      <c r="U57" s="216"/>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500"/>
      <c r="AZ57" s="471"/>
      <c r="BA57" s="503"/>
      <c r="BB57" s="471"/>
      <c r="BC57" s="471"/>
    </row>
    <row r="58" spans="1:55" s="2" customFormat="1" x14ac:dyDescent="0.3">
      <c r="A58" s="402"/>
      <c r="B58" s="484"/>
      <c r="C58" s="506"/>
      <c r="D58" s="486"/>
      <c r="E58" s="509"/>
      <c r="F58" s="244" t="s">
        <v>271</v>
      </c>
      <c r="G58" s="242">
        <f t="shared" si="6"/>
        <v>766.69898069999999</v>
      </c>
      <c r="H58" s="242">
        <f t="shared" si="6"/>
        <v>654.65053250000005</v>
      </c>
      <c r="I58" s="218"/>
      <c r="J58" s="217"/>
      <c r="K58" s="220"/>
      <c r="L58" s="242">
        <v>766.69898069999999</v>
      </c>
      <c r="M58" s="242">
        <v>654.65053250000005</v>
      </c>
      <c r="N58" s="218"/>
      <c r="O58" s="217"/>
      <c r="P58" s="220"/>
      <c r="Q58" s="242"/>
      <c r="R58" s="242"/>
      <c r="S58" s="218"/>
      <c r="T58" s="217"/>
      <c r="U58" s="216"/>
      <c r="V58" s="491"/>
      <c r="W58" s="491"/>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500"/>
      <c r="AZ58" s="471"/>
      <c r="BA58" s="503"/>
      <c r="BB58" s="471"/>
      <c r="BC58" s="471"/>
    </row>
    <row r="59" spans="1:55" s="2" customFormat="1" x14ac:dyDescent="0.3">
      <c r="A59" s="402"/>
      <c r="B59" s="484"/>
      <c r="C59" s="506"/>
      <c r="D59" s="486"/>
      <c r="E59" s="509"/>
      <c r="F59" s="244" t="s">
        <v>273</v>
      </c>
      <c r="G59" s="242">
        <f>G60+G61</f>
        <v>2366.5931788999997</v>
      </c>
      <c r="H59" s="242">
        <f>H60+H61</f>
        <v>1973.2442495</v>
      </c>
      <c r="I59" s="218"/>
      <c r="J59" s="217"/>
      <c r="K59" s="220"/>
      <c r="L59" s="242">
        <f>L60+L61+L50</f>
        <v>3175.07421922</v>
      </c>
      <c r="M59" s="242">
        <f>M60+M61+M50</f>
        <v>1958.7913155380002</v>
      </c>
      <c r="N59" s="218"/>
      <c r="O59" s="217"/>
      <c r="P59" s="220"/>
      <c r="Q59" s="242">
        <f>Q60+Q61+Q50</f>
        <v>54.575180000000003</v>
      </c>
      <c r="R59" s="242">
        <f>R60+R61+R50</f>
        <v>54.567999999999998</v>
      </c>
      <c r="S59" s="218"/>
      <c r="T59" s="217"/>
      <c r="U59" s="216"/>
      <c r="V59" s="491"/>
      <c r="W59" s="491"/>
      <c r="X59" s="491"/>
      <c r="Y59" s="491"/>
      <c r="Z59" s="491"/>
      <c r="AA59" s="491"/>
      <c r="AB59" s="491"/>
      <c r="AC59" s="491"/>
      <c r="AD59" s="491"/>
      <c r="AE59" s="491"/>
      <c r="AF59" s="491"/>
      <c r="AG59" s="491"/>
      <c r="AH59" s="491"/>
      <c r="AI59" s="491"/>
      <c r="AJ59" s="491"/>
      <c r="AK59" s="491"/>
      <c r="AL59" s="491"/>
      <c r="AM59" s="491"/>
      <c r="AN59" s="491"/>
      <c r="AO59" s="491"/>
      <c r="AP59" s="491"/>
      <c r="AQ59" s="491"/>
      <c r="AR59" s="491"/>
      <c r="AS59" s="491"/>
      <c r="AT59" s="491"/>
      <c r="AU59" s="491"/>
      <c r="AV59" s="491"/>
      <c r="AW59" s="491"/>
      <c r="AX59" s="491"/>
      <c r="AY59" s="500"/>
      <c r="AZ59" s="471"/>
      <c r="BA59" s="503"/>
      <c r="BB59" s="471"/>
      <c r="BC59" s="471"/>
    </row>
    <row r="60" spans="1:55" s="2" customFormat="1" x14ac:dyDescent="0.3">
      <c r="A60" s="402"/>
      <c r="B60" s="484"/>
      <c r="C60" s="506"/>
      <c r="D60" s="486"/>
      <c r="E60" s="509"/>
      <c r="F60" s="244" t="s">
        <v>272</v>
      </c>
      <c r="G60" s="242">
        <f t="shared" ref="G60:H64" si="7">L60+Q60</f>
        <v>1599.8941981999999</v>
      </c>
      <c r="H60" s="242">
        <f t="shared" si="7"/>
        <v>1318.593717</v>
      </c>
      <c r="I60" s="246"/>
      <c r="J60" s="217"/>
      <c r="K60" s="220"/>
      <c r="L60" s="242">
        <f>L4*(0.0718*1000)/1000</f>
        <v>1545.3190181999998</v>
      </c>
      <c r="M60" s="242">
        <f>M4*(0.0718*1000)/1000</f>
        <v>1264.025717</v>
      </c>
      <c r="N60" s="246"/>
      <c r="O60" s="217"/>
      <c r="P60" s="220"/>
      <c r="Q60" s="242">
        <f>Q5*(0.0718*1000)/1000</f>
        <v>54.575180000000003</v>
      </c>
      <c r="R60" s="242">
        <f>R5*(0.0718*1000)/1000</f>
        <v>54.567999999999998</v>
      </c>
      <c r="S60" s="246"/>
      <c r="T60" s="217"/>
      <c r="U60" s="216"/>
      <c r="V60" s="491"/>
      <c r="W60" s="491"/>
      <c r="X60" s="491"/>
      <c r="Y60" s="491"/>
      <c r="Z60" s="491"/>
      <c r="AA60" s="491"/>
      <c r="AB60" s="491"/>
      <c r="AC60" s="491"/>
      <c r="AD60" s="491"/>
      <c r="AE60" s="491"/>
      <c r="AF60" s="491"/>
      <c r="AG60" s="491"/>
      <c r="AH60" s="491"/>
      <c r="AI60" s="491"/>
      <c r="AJ60" s="491"/>
      <c r="AK60" s="491"/>
      <c r="AL60" s="491"/>
      <c r="AM60" s="491"/>
      <c r="AN60" s="491"/>
      <c r="AO60" s="491"/>
      <c r="AP60" s="491"/>
      <c r="AQ60" s="491"/>
      <c r="AR60" s="491"/>
      <c r="AS60" s="491"/>
      <c r="AT60" s="491"/>
      <c r="AU60" s="491"/>
      <c r="AV60" s="491"/>
      <c r="AW60" s="491"/>
      <c r="AX60" s="491"/>
      <c r="AY60" s="500"/>
      <c r="AZ60" s="471"/>
      <c r="BA60" s="503"/>
      <c r="BB60" s="471"/>
      <c r="BC60" s="471"/>
    </row>
    <row r="61" spans="1:55" s="2" customFormat="1" x14ac:dyDescent="0.3">
      <c r="A61" s="402"/>
      <c r="B61" s="484"/>
      <c r="C61" s="507"/>
      <c r="D61" s="486"/>
      <c r="E61" s="509"/>
      <c r="F61" s="244" t="s">
        <v>271</v>
      </c>
      <c r="G61" s="242">
        <f t="shared" si="7"/>
        <v>766.69898069999999</v>
      </c>
      <c r="H61" s="242">
        <f t="shared" si="7"/>
        <v>654.65053250000005</v>
      </c>
      <c r="I61" s="218"/>
      <c r="J61" s="217"/>
      <c r="K61" s="220"/>
      <c r="L61" s="242">
        <v>766.69898069999999</v>
      </c>
      <c r="M61" s="242">
        <v>654.65053250000005</v>
      </c>
      <c r="N61" s="218"/>
      <c r="O61" s="217"/>
      <c r="P61" s="220"/>
      <c r="Q61" s="242"/>
      <c r="R61" s="242"/>
      <c r="S61" s="218"/>
      <c r="T61" s="217"/>
      <c r="U61" s="216"/>
      <c r="V61" s="491"/>
      <c r="W61" s="491"/>
      <c r="X61" s="491"/>
      <c r="Y61" s="491"/>
      <c r="Z61" s="491"/>
      <c r="AA61" s="491"/>
      <c r="AB61" s="491"/>
      <c r="AC61" s="491"/>
      <c r="AD61" s="491"/>
      <c r="AE61" s="491"/>
      <c r="AF61" s="491"/>
      <c r="AG61" s="491"/>
      <c r="AH61" s="491"/>
      <c r="AI61" s="491"/>
      <c r="AJ61" s="491"/>
      <c r="AK61" s="491"/>
      <c r="AL61" s="491"/>
      <c r="AM61" s="491"/>
      <c r="AN61" s="491"/>
      <c r="AO61" s="491"/>
      <c r="AP61" s="491"/>
      <c r="AQ61" s="491"/>
      <c r="AR61" s="491"/>
      <c r="AS61" s="491"/>
      <c r="AT61" s="491"/>
      <c r="AU61" s="491"/>
      <c r="AV61" s="491"/>
      <c r="AW61" s="491"/>
      <c r="AX61" s="491"/>
      <c r="AY61" s="500"/>
      <c r="AZ61" s="471"/>
      <c r="BA61" s="503"/>
      <c r="BB61" s="471"/>
      <c r="BC61" s="471"/>
    </row>
    <row r="62" spans="1:55" s="2" customFormat="1" x14ac:dyDescent="0.3">
      <c r="A62" s="402"/>
      <c r="B62" s="484"/>
      <c r="C62" s="510" t="s">
        <v>270</v>
      </c>
      <c r="D62" s="486"/>
      <c r="E62" s="245" t="s">
        <v>268</v>
      </c>
      <c r="F62" s="243" t="s">
        <v>269</v>
      </c>
      <c r="G62" s="242">
        <f t="shared" si="7"/>
        <v>1152</v>
      </c>
      <c r="H62" s="242">
        <f t="shared" si="7"/>
        <v>912.75599999999997</v>
      </c>
      <c r="I62" s="218"/>
      <c r="J62" s="217"/>
      <c r="K62" s="220"/>
      <c r="L62" s="242">
        <f>L44*(0.004*1000)</f>
        <v>1152</v>
      </c>
      <c r="M62" s="242">
        <f>M44*(0.004*1000)</f>
        <v>912.75599999999997</v>
      </c>
      <c r="N62" s="218"/>
      <c r="O62" s="217"/>
      <c r="P62" s="220"/>
      <c r="Q62" s="242">
        <f>Q44*(0.004*1000)</f>
        <v>0</v>
      </c>
      <c r="R62" s="242">
        <f>R44*(0.004*1000)</f>
        <v>0</v>
      </c>
      <c r="S62" s="218"/>
      <c r="T62" s="217"/>
      <c r="U62" s="216"/>
      <c r="V62" s="491"/>
      <c r="W62" s="491"/>
      <c r="X62" s="491"/>
      <c r="Y62" s="491"/>
      <c r="Z62" s="491"/>
      <c r="AA62" s="491"/>
      <c r="AB62" s="491"/>
      <c r="AC62" s="491"/>
      <c r="AD62" s="491"/>
      <c r="AE62" s="491"/>
      <c r="AF62" s="491"/>
      <c r="AG62" s="491"/>
      <c r="AH62" s="491"/>
      <c r="AI62" s="491"/>
      <c r="AJ62" s="491"/>
      <c r="AK62" s="491"/>
      <c r="AL62" s="491"/>
      <c r="AM62" s="491"/>
      <c r="AN62" s="491"/>
      <c r="AO62" s="491"/>
      <c r="AP62" s="491"/>
      <c r="AQ62" s="491"/>
      <c r="AR62" s="491"/>
      <c r="AS62" s="491"/>
      <c r="AT62" s="491"/>
      <c r="AU62" s="491"/>
      <c r="AV62" s="491"/>
      <c r="AW62" s="491"/>
      <c r="AX62" s="491"/>
      <c r="AY62" s="500"/>
      <c r="AZ62" s="471"/>
      <c r="BA62" s="503"/>
      <c r="BB62" s="471"/>
      <c r="BC62" s="471"/>
    </row>
    <row r="63" spans="1:55" s="2" customFormat="1" x14ac:dyDescent="0.3">
      <c r="A63" s="402"/>
      <c r="B63" s="484"/>
      <c r="C63" s="486"/>
      <c r="D63" s="486"/>
      <c r="E63" s="245" t="s">
        <v>268</v>
      </c>
      <c r="F63" s="243" t="s">
        <v>267</v>
      </c>
      <c r="G63" s="242">
        <f t="shared" si="7"/>
        <v>0</v>
      </c>
      <c r="H63" s="242">
        <f t="shared" si="7"/>
        <v>151.635638</v>
      </c>
      <c r="I63" s="218"/>
      <c r="J63" s="217"/>
      <c r="K63" s="220"/>
      <c r="L63" s="242">
        <f>L45*(0.00022*1000)</f>
        <v>0</v>
      </c>
      <c r="M63" s="242">
        <f>M45*(0.00022*1000)</f>
        <v>151.635638</v>
      </c>
      <c r="N63" s="218"/>
      <c r="O63" s="217"/>
      <c r="P63" s="220"/>
      <c r="Q63" s="242">
        <f>Q45*0.08952</f>
        <v>0</v>
      </c>
      <c r="R63" s="242">
        <f>R45*0.08952</f>
        <v>0</v>
      </c>
      <c r="S63" s="218"/>
      <c r="T63" s="217"/>
      <c r="U63" s="216"/>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500"/>
      <c r="AZ63" s="471"/>
      <c r="BA63" s="503"/>
      <c r="BB63" s="471"/>
      <c r="BC63" s="471"/>
    </row>
    <row r="64" spans="1:55" s="2" customFormat="1" x14ac:dyDescent="0.3">
      <c r="A64" s="402"/>
      <c r="B64" s="484"/>
      <c r="C64" s="487"/>
      <c r="D64" s="486"/>
      <c r="E64" s="244" t="s">
        <v>266</v>
      </c>
      <c r="F64" s="243" t="s">
        <v>265</v>
      </c>
      <c r="G64" s="242">
        <f t="shared" si="7"/>
        <v>0</v>
      </c>
      <c r="H64" s="242">
        <f t="shared" si="7"/>
        <v>0</v>
      </c>
      <c r="I64" s="218"/>
      <c r="J64" s="217"/>
      <c r="K64" s="220"/>
      <c r="L64" s="242">
        <v>0</v>
      </c>
      <c r="M64" s="242">
        <v>0</v>
      </c>
      <c r="N64" s="218"/>
      <c r="O64" s="217"/>
      <c r="P64" s="220"/>
      <c r="Q64" s="242"/>
      <c r="R64" s="242"/>
      <c r="S64" s="218"/>
      <c r="T64" s="217"/>
      <c r="U64" s="216"/>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500"/>
      <c r="AZ64" s="471"/>
      <c r="BA64" s="503"/>
      <c r="BB64" s="471"/>
      <c r="BC64" s="471"/>
    </row>
    <row r="65" spans="1:55" s="2" customFormat="1" ht="15" thickBot="1" x14ac:dyDescent="0.35">
      <c r="A65" s="402"/>
      <c r="B65" s="484"/>
      <c r="C65" s="495" t="s">
        <v>107</v>
      </c>
      <c r="D65" s="486"/>
      <c r="E65" s="512" t="s">
        <v>264</v>
      </c>
      <c r="F65" s="513"/>
      <c r="G65" s="241">
        <f>G50+G59</f>
        <v>3229.6493992199999</v>
      </c>
      <c r="H65" s="241">
        <f>H50+H59</f>
        <v>2013.3593155379999</v>
      </c>
      <c r="I65" s="218"/>
      <c r="J65" s="217"/>
      <c r="K65" s="220"/>
      <c r="L65" s="241">
        <f>L50+L59+L61</f>
        <v>4804.8294202400002</v>
      </c>
      <c r="M65" s="241">
        <f>M50+M59+M61</f>
        <v>2653.5569140759999</v>
      </c>
      <c r="N65" s="218"/>
      <c r="O65" s="217"/>
      <c r="P65" s="220"/>
      <c r="Q65" s="241">
        <f>Q50+Q59</f>
        <v>54.575180000000003</v>
      </c>
      <c r="R65" s="241">
        <f>R50+R59</f>
        <v>54.567999999999998</v>
      </c>
      <c r="S65" s="218"/>
      <c r="T65" s="217"/>
      <c r="U65" s="216"/>
      <c r="V65" s="491"/>
      <c r="W65" s="491"/>
      <c r="X65" s="491"/>
      <c r="Y65" s="491"/>
      <c r="Z65" s="491"/>
      <c r="AA65" s="491"/>
      <c r="AB65" s="491"/>
      <c r="AC65" s="491"/>
      <c r="AD65" s="491"/>
      <c r="AE65" s="491"/>
      <c r="AF65" s="491"/>
      <c r="AG65" s="491"/>
      <c r="AH65" s="491"/>
      <c r="AI65" s="491"/>
      <c r="AJ65" s="491"/>
      <c r="AK65" s="491"/>
      <c r="AL65" s="491"/>
      <c r="AM65" s="491"/>
      <c r="AN65" s="491"/>
      <c r="AO65" s="491"/>
      <c r="AP65" s="491"/>
      <c r="AQ65" s="491"/>
      <c r="AR65" s="491"/>
      <c r="AS65" s="491"/>
      <c r="AT65" s="491"/>
      <c r="AU65" s="491"/>
      <c r="AV65" s="491"/>
      <c r="AW65" s="491"/>
      <c r="AX65" s="491"/>
      <c r="AY65" s="500"/>
      <c r="AZ65" s="471"/>
      <c r="BA65" s="503"/>
      <c r="BB65" s="471"/>
      <c r="BC65" s="471"/>
    </row>
    <row r="66" spans="1:55" s="2" customFormat="1" ht="15" thickBot="1" x14ac:dyDescent="0.35">
      <c r="A66" s="402"/>
      <c r="B66" s="484"/>
      <c r="C66" s="511"/>
      <c r="D66" s="487"/>
      <c r="E66" s="493" t="s">
        <v>263</v>
      </c>
      <c r="F66" s="494"/>
      <c r="G66" s="239">
        <f>G50+G55</f>
        <v>2028.1236110200002</v>
      </c>
      <c r="H66" s="238">
        <f>H50+H55</f>
        <v>1120.777704048</v>
      </c>
      <c r="I66" s="212"/>
      <c r="J66" s="211"/>
      <c r="K66" s="210"/>
      <c r="L66" s="239">
        <f>L50+L55</f>
        <v>2492.8114213400004</v>
      </c>
      <c r="M66" s="238">
        <f>M50+M55</f>
        <v>807.65237008600002</v>
      </c>
      <c r="N66" s="212"/>
      <c r="O66" s="211"/>
      <c r="P66" s="210"/>
      <c r="Q66" s="239">
        <f>Q50+Q55</f>
        <v>398.36841000000004</v>
      </c>
      <c r="R66" s="238">
        <f>R50+R55</f>
        <v>353.24039999999997</v>
      </c>
      <c r="S66" s="212"/>
      <c r="T66" s="211"/>
      <c r="U66" s="237"/>
      <c r="V66" s="491"/>
      <c r="W66" s="491"/>
      <c r="X66" s="491"/>
      <c r="Y66" s="491"/>
      <c r="Z66" s="491"/>
      <c r="AA66" s="491"/>
      <c r="AB66" s="491"/>
      <c r="AC66" s="491"/>
      <c r="AD66" s="491"/>
      <c r="AE66" s="491"/>
      <c r="AF66" s="491"/>
      <c r="AG66" s="491"/>
      <c r="AH66" s="491"/>
      <c r="AI66" s="491"/>
      <c r="AJ66" s="491"/>
      <c r="AK66" s="491"/>
      <c r="AL66" s="491"/>
      <c r="AM66" s="491"/>
      <c r="AN66" s="491"/>
      <c r="AO66" s="491"/>
      <c r="AP66" s="491"/>
      <c r="AQ66" s="491"/>
      <c r="AR66" s="491"/>
      <c r="AS66" s="491"/>
      <c r="AT66" s="491"/>
      <c r="AU66" s="491"/>
      <c r="AV66" s="491"/>
      <c r="AW66" s="491"/>
      <c r="AX66" s="491"/>
      <c r="AY66" s="500"/>
      <c r="AZ66" s="471"/>
      <c r="BA66" s="503"/>
      <c r="BB66" s="471"/>
      <c r="BC66" s="471"/>
    </row>
    <row r="67" spans="1:55" s="2" customFormat="1" ht="14.7" customHeight="1" thickBot="1" x14ac:dyDescent="0.35">
      <c r="A67" s="402"/>
      <c r="B67" s="484"/>
      <c r="C67" s="511"/>
      <c r="D67" s="510" t="s">
        <v>77</v>
      </c>
      <c r="E67" s="484" t="s">
        <v>251</v>
      </c>
      <c r="F67" s="514"/>
      <c r="G67" s="240">
        <v>0</v>
      </c>
      <c r="H67" s="240">
        <v>0</v>
      </c>
      <c r="I67" s="212"/>
      <c r="J67" s="211"/>
      <c r="K67" s="210"/>
      <c r="L67" s="240">
        <v>0</v>
      </c>
      <c r="M67" s="240">
        <v>0</v>
      </c>
      <c r="N67" s="212"/>
      <c r="O67" s="211"/>
      <c r="P67" s="210"/>
      <c r="Q67" s="240">
        <v>0</v>
      </c>
      <c r="R67" s="240">
        <v>0</v>
      </c>
      <c r="S67" s="212"/>
      <c r="T67" s="211"/>
      <c r="U67" s="237"/>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1"/>
      <c r="AR67" s="491"/>
      <c r="AS67" s="491"/>
      <c r="AT67" s="491"/>
      <c r="AU67" s="491"/>
      <c r="AV67" s="491"/>
      <c r="AW67" s="491"/>
      <c r="AX67" s="491"/>
      <c r="AY67" s="500"/>
      <c r="AZ67" s="471"/>
      <c r="BA67" s="503"/>
      <c r="BB67" s="471"/>
      <c r="BC67" s="471"/>
    </row>
    <row r="68" spans="1:55" s="2" customFormat="1" ht="14.7" customHeight="1" thickBot="1" x14ac:dyDescent="0.35">
      <c r="A68" s="402"/>
      <c r="B68" s="484"/>
      <c r="C68" s="496"/>
      <c r="D68" s="487"/>
      <c r="E68" s="493" t="s">
        <v>250</v>
      </c>
      <c r="F68" s="494"/>
      <c r="G68" s="239">
        <v>0</v>
      </c>
      <c r="H68" s="238">
        <v>0</v>
      </c>
      <c r="I68" s="212"/>
      <c r="J68" s="211"/>
      <c r="K68" s="210"/>
      <c r="L68" s="239">
        <v>0</v>
      </c>
      <c r="M68" s="238">
        <v>0</v>
      </c>
      <c r="N68" s="212"/>
      <c r="O68" s="211"/>
      <c r="P68" s="210"/>
      <c r="Q68" s="239">
        <v>0</v>
      </c>
      <c r="R68" s="238">
        <v>0</v>
      </c>
      <c r="S68" s="212"/>
      <c r="T68" s="211"/>
      <c r="U68" s="237"/>
      <c r="V68" s="491"/>
      <c r="W68" s="491"/>
      <c r="X68" s="491"/>
      <c r="Y68" s="491"/>
      <c r="Z68" s="491"/>
      <c r="AA68" s="491"/>
      <c r="AB68" s="491"/>
      <c r="AC68" s="491"/>
      <c r="AD68" s="491"/>
      <c r="AE68" s="491"/>
      <c r="AF68" s="491"/>
      <c r="AG68" s="491"/>
      <c r="AH68" s="491"/>
      <c r="AI68" s="491"/>
      <c r="AJ68" s="491"/>
      <c r="AK68" s="491"/>
      <c r="AL68" s="491"/>
      <c r="AM68" s="491"/>
      <c r="AN68" s="491"/>
      <c r="AO68" s="491"/>
      <c r="AP68" s="491"/>
      <c r="AQ68" s="491"/>
      <c r="AR68" s="491"/>
      <c r="AS68" s="491"/>
      <c r="AT68" s="491"/>
      <c r="AU68" s="491"/>
      <c r="AV68" s="491"/>
      <c r="AW68" s="491"/>
      <c r="AX68" s="491"/>
      <c r="AY68" s="500"/>
      <c r="AZ68" s="471"/>
      <c r="BA68" s="503"/>
      <c r="BB68" s="471"/>
      <c r="BC68" s="471"/>
    </row>
    <row r="69" spans="1:55" s="2" customFormat="1" ht="32.700000000000003" customHeight="1" thickBot="1" x14ac:dyDescent="0.35">
      <c r="A69" s="402"/>
      <c r="B69" s="484"/>
      <c r="C69" s="495" t="s">
        <v>262</v>
      </c>
      <c r="D69" s="58" t="s">
        <v>259</v>
      </c>
      <c r="E69" s="497" t="s">
        <v>261</v>
      </c>
      <c r="F69" s="236" t="s">
        <v>260</v>
      </c>
      <c r="G69" s="234">
        <f>(G65/G72)*1000</f>
        <v>10.418526341797019</v>
      </c>
      <c r="H69" s="228">
        <f>(H65/H72)*1000</f>
        <v>5.761294659343049</v>
      </c>
      <c r="I69" s="233"/>
      <c r="J69" s="232"/>
      <c r="K69" s="235"/>
      <c r="L69" s="234">
        <f>(L65/L72)*1000</f>
        <v>16.38246458377516</v>
      </c>
      <c r="M69" s="228">
        <f>(M65/M72)*1000</f>
        <v>7.974314794841975</v>
      </c>
      <c r="N69" s="233"/>
      <c r="O69" s="232"/>
      <c r="P69" s="235"/>
      <c r="Q69" s="234">
        <f>(Q65/Q72)*1000</f>
        <v>3.2679748502994017</v>
      </c>
      <c r="R69" s="228">
        <f>(R65/R72)*1000</f>
        <v>3.2675449101796405</v>
      </c>
      <c r="S69" s="233"/>
      <c r="T69" s="232"/>
      <c r="U69" s="231"/>
      <c r="V69" s="491"/>
      <c r="W69" s="491"/>
      <c r="X69" s="491"/>
      <c r="Y69" s="491"/>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1"/>
      <c r="AV69" s="491"/>
      <c r="AW69" s="491"/>
      <c r="AX69" s="491"/>
      <c r="AY69" s="500"/>
      <c r="AZ69" s="471"/>
      <c r="BA69" s="503"/>
      <c r="BB69" s="471"/>
      <c r="BC69" s="471"/>
    </row>
    <row r="70" spans="1:55" s="2" customFormat="1" ht="31.8" thickBot="1" x14ac:dyDescent="0.35">
      <c r="A70" s="402"/>
      <c r="B70" s="484"/>
      <c r="C70" s="496"/>
      <c r="D70" s="197" t="s">
        <v>259</v>
      </c>
      <c r="E70" s="498"/>
      <c r="F70" s="215" t="s">
        <v>258</v>
      </c>
      <c r="G70" s="229">
        <f>(G66/G72)*1000</f>
        <v>6.542524173346969</v>
      </c>
      <c r="H70" s="228">
        <f>(H66/H72)*1000</f>
        <v>3.2071426847706341</v>
      </c>
      <c r="I70" s="227"/>
      <c r="J70" s="226"/>
      <c r="K70" s="230"/>
      <c r="L70" s="229">
        <f>(L66/L72)*1000</f>
        <v>8.4994473793604328</v>
      </c>
      <c r="M70" s="228">
        <f>(M66/M72)*1000</f>
        <v>2.4271098952888392</v>
      </c>
      <c r="N70" s="227"/>
      <c r="O70" s="226"/>
      <c r="P70" s="230"/>
      <c r="Q70" s="229">
        <f>(Q66/Q72)*1000</f>
        <v>23.854395808383234</v>
      </c>
      <c r="R70" s="228">
        <f>(R66/R72)*1000</f>
        <v>21.152119760479042</v>
      </c>
      <c r="S70" s="227"/>
      <c r="T70" s="226"/>
      <c r="U70" s="225"/>
      <c r="V70" s="491"/>
      <c r="W70" s="491"/>
      <c r="X70" s="491"/>
      <c r="Y70" s="491"/>
      <c r="Z70" s="491"/>
      <c r="AA70" s="491"/>
      <c r="AB70" s="491"/>
      <c r="AC70" s="491"/>
      <c r="AD70" s="491"/>
      <c r="AE70" s="491"/>
      <c r="AF70" s="491"/>
      <c r="AG70" s="491"/>
      <c r="AH70" s="491"/>
      <c r="AI70" s="491"/>
      <c r="AJ70" s="491"/>
      <c r="AK70" s="491"/>
      <c r="AL70" s="491"/>
      <c r="AM70" s="491"/>
      <c r="AN70" s="491"/>
      <c r="AO70" s="491"/>
      <c r="AP70" s="491"/>
      <c r="AQ70" s="491"/>
      <c r="AR70" s="491"/>
      <c r="AS70" s="491"/>
      <c r="AT70" s="491"/>
      <c r="AU70" s="491"/>
      <c r="AV70" s="491"/>
      <c r="AW70" s="491"/>
      <c r="AX70" s="491"/>
      <c r="AY70" s="500"/>
      <c r="AZ70" s="471"/>
      <c r="BA70" s="503"/>
      <c r="BB70" s="471"/>
      <c r="BC70" s="471"/>
    </row>
    <row r="71" spans="1:55" s="2" customFormat="1" ht="14.7" customHeight="1" x14ac:dyDescent="0.3">
      <c r="A71" s="402"/>
      <c r="B71" s="484"/>
      <c r="C71" s="423" t="s">
        <v>239</v>
      </c>
      <c r="D71" s="449"/>
      <c r="E71" s="499"/>
      <c r="F71" s="515" t="s">
        <v>257</v>
      </c>
      <c r="G71" s="224" t="s">
        <v>256</v>
      </c>
      <c r="H71" s="224" t="s">
        <v>255</v>
      </c>
      <c r="I71" s="218"/>
      <c r="J71" s="217"/>
      <c r="K71" s="220"/>
      <c r="L71" s="224" t="s">
        <v>254</v>
      </c>
      <c r="M71" s="224" t="s">
        <v>253</v>
      </c>
      <c r="N71" s="218"/>
      <c r="O71" s="217"/>
      <c r="P71" s="220"/>
      <c r="Q71" s="224" t="s">
        <v>252</v>
      </c>
      <c r="R71" s="224" t="s">
        <v>252</v>
      </c>
      <c r="S71" s="218"/>
      <c r="T71" s="217"/>
      <c r="U71" s="216"/>
      <c r="V71" s="491"/>
      <c r="W71" s="491"/>
      <c r="X71" s="491"/>
      <c r="Y71" s="491"/>
      <c r="Z71" s="491"/>
      <c r="AA71" s="491"/>
      <c r="AB71" s="491"/>
      <c r="AC71" s="491"/>
      <c r="AD71" s="491"/>
      <c r="AE71" s="491"/>
      <c r="AF71" s="491"/>
      <c r="AG71" s="491"/>
      <c r="AH71" s="491"/>
      <c r="AI71" s="491"/>
      <c r="AJ71" s="491"/>
      <c r="AK71" s="491"/>
      <c r="AL71" s="491"/>
      <c r="AM71" s="491"/>
      <c r="AN71" s="491"/>
      <c r="AO71" s="491"/>
      <c r="AP71" s="491"/>
      <c r="AQ71" s="491"/>
      <c r="AR71" s="491"/>
      <c r="AS71" s="491"/>
      <c r="AT71" s="491"/>
      <c r="AU71" s="491"/>
      <c r="AV71" s="491"/>
      <c r="AW71" s="491"/>
      <c r="AX71" s="491"/>
      <c r="AY71" s="500"/>
      <c r="AZ71" s="471"/>
      <c r="BA71" s="503"/>
      <c r="BB71" s="471"/>
      <c r="BC71" s="471"/>
    </row>
    <row r="72" spans="1:55" s="2" customFormat="1" x14ac:dyDescent="0.3">
      <c r="A72" s="402"/>
      <c r="B72" s="484"/>
      <c r="C72" s="517" t="s">
        <v>234</v>
      </c>
      <c r="D72" s="518"/>
      <c r="E72" s="519"/>
      <c r="F72" s="516"/>
      <c r="G72" s="223">
        <f>L72+Q72</f>
        <v>309991</v>
      </c>
      <c r="H72" s="222">
        <f>M72+R72</f>
        <v>349463</v>
      </c>
      <c r="I72" s="218"/>
      <c r="J72" s="217"/>
      <c r="K72" s="220"/>
      <c r="L72" s="223">
        <v>293291</v>
      </c>
      <c r="M72" s="222">
        <v>332763</v>
      </c>
      <c r="N72" s="218"/>
      <c r="O72" s="217"/>
      <c r="P72" s="220"/>
      <c r="Q72" s="223">
        <v>16700</v>
      </c>
      <c r="R72" s="222">
        <v>16700</v>
      </c>
      <c r="S72" s="218"/>
      <c r="T72" s="217"/>
      <c r="U72" s="216"/>
      <c r="V72" s="491"/>
      <c r="W72" s="491"/>
      <c r="X72" s="491"/>
      <c r="Y72" s="491"/>
      <c r="Z72" s="491"/>
      <c r="AA72" s="491"/>
      <c r="AB72" s="491"/>
      <c r="AC72" s="491"/>
      <c r="AD72" s="491"/>
      <c r="AE72" s="491"/>
      <c r="AF72" s="491"/>
      <c r="AG72" s="491"/>
      <c r="AH72" s="491"/>
      <c r="AI72" s="491"/>
      <c r="AJ72" s="491"/>
      <c r="AK72" s="491"/>
      <c r="AL72" s="491"/>
      <c r="AM72" s="491"/>
      <c r="AN72" s="491"/>
      <c r="AO72" s="491"/>
      <c r="AP72" s="491"/>
      <c r="AQ72" s="491"/>
      <c r="AR72" s="491"/>
      <c r="AS72" s="491"/>
      <c r="AT72" s="491"/>
      <c r="AU72" s="491"/>
      <c r="AV72" s="491"/>
      <c r="AW72" s="491"/>
      <c r="AX72" s="491"/>
      <c r="AY72" s="500"/>
      <c r="AZ72" s="471"/>
      <c r="BA72" s="503"/>
      <c r="BB72" s="471"/>
      <c r="BC72" s="471"/>
    </row>
    <row r="73" spans="1:55" s="2" customFormat="1" ht="15" thickBot="1" x14ac:dyDescent="0.35">
      <c r="A73" s="402"/>
      <c r="B73" s="484"/>
      <c r="C73" s="520" t="s">
        <v>77</v>
      </c>
      <c r="D73" s="521"/>
      <c r="E73" s="522"/>
      <c r="F73" s="221" t="s">
        <v>251</v>
      </c>
      <c r="G73" s="219">
        <v>0</v>
      </c>
      <c r="H73" s="219">
        <v>0</v>
      </c>
      <c r="I73" s="218"/>
      <c r="J73" s="217"/>
      <c r="K73" s="220"/>
      <c r="L73" s="219">
        <v>0</v>
      </c>
      <c r="M73" s="219">
        <v>0</v>
      </c>
      <c r="N73" s="218"/>
      <c r="O73" s="217"/>
      <c r="P73" s="220"/>
      <c r="Q73" s="219">
        <v>0</v>
      </c>
      <c r="R73" s="219">
        <v>0</v>
      </c>
      <c r="S73" s="218"/>
      <c r="T73" s="217"/>
      <c r="U73" s="216"/>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500"/>
      <c r="AZ73" s="471"/>
      <c r="BA73" s="503"/>
      <c r="BB73" s="471"/>
      <c r="BC73" s="471"/>
    </row>
    <row r="74" spans="1:55" s="2" customFormat="1" ht="15" thickBot="1" x14ac:dyDescent="0.35">
      <c r="A74" s="402"/>
      <c r="B74" s="484"/>
      <c r="C74" s="523"/>
      <c r="D74" s="524"/>
      <c r="E74" s="524"/>
      <c r="F74" s="215" t="s">
        <v>250</v>
      </c>
      <c r="G74" s="214">
        <v>0</v>
      </c>
      <c r="H74" s="213">
        <v>0</v>
      </c>
      <c r="I74" s="212"/>
      <c r="J74" s="211"/>
      <c r="K74" s="210"/>
      <c r="L74" s="214">
        <v>0</v>
      </c>
      <c r="M74" s="213">
        <v>0</v>
      </c>
      <c r="N74" s="212"/>
      <c r="O74" s="211"/>
      <c r="P74" s="210"/>
      <c r="Q74" s="209">
        <v>0</v>
      </c>
      <c r="R74" s="208">
        <v>0</v>
      </c>
      <c r="S74" s="207"/>
      <c r="T74" s="206"/>
      <c r="U74" s="205"/>
      <c r="V74" s="492"/>
      <c r="W74" s="492"/>
      <c r="X74" s="492"/>
      <c r="Y74" s="492"/>
      <c r="Z74" s="492"/>
      <c r="AA74" s="492"/>
      <c r="AB74" s="492"/>
      <c r="AC74" s="492"/>
      <c r="AD74" s="492"/>
      <c r="AE74" s="492"/>
      <c r="AF74" s="492"/>
      <c r="AG74" s="492"/>
      <c r="AH74" s="492"/>
      <c r="AI74" s="492"/>
      <c r="AJ74" s="492"/>
      <c r="AK74" s="492"/>
      <c r="AL74" s="492"/>
      <c r="AM74" s="492"/>
      <c r="AN74" s="492"/>
      <c r="AO74" s="492"/>
      <c r="AP74" s="492"/>
      <c r="AQ74" s="492"/>
      <c r="AR74" s="492"/>
      <c r="AS74" s="492"/>
      <c r="AT74" s="492"/>
      <c r="AU74" s="492"/>
      <c r="AV74" s="492"/>
      <c r="AW74" s="492"/>
      <c r="AX74" s="492"/>
      <c r="AY74" s="501"/>
      <c r="AZ74" s="472"/>
      <c r="BA74" s="504"/>
      <c r="BB74" s="472"/>
      <c r="BC74" s="472"/>
    </row>
    <row r="75" spans="1:55" s="2" customFormat="1" ht="32.700000000000003" customHeight="1" thickBot="1" x14ac:dyDescent="0.35">
      <c r="A75" s="402"/>
      <c r="B75" s="525" t="s">
        <v>39</v>
      </c>
      <c r="C75" s="204" t="s">
        <v>249</v>
      </c>
      <c r="D75" s="203" t="s">
        <v>248</v>
      </c>
      <c r="E75" s="158" t="s">
        <v>39</v>
      </c>
      <c r="F75" s="192" t="s">
        <v>247</v>
      </c>
      <c r="G75" s="202">
        <v>73046.7</v>
      </c>
      <c r="H75" s="201">
        <v>75835.45</v>
      </c>
      <c r="I75" s="200">
        <v>69491.7</v>
      </c>
      <c r="J75" s="199">
        <v>73342.7</v>
      </c>
      <c r="K75" s="198">
        <f>((J75-I75)/I75)</f>
        <v>5.5416690050754266E-2</v>
      </c>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528"/>
      <c r="AU75" s="528"/>
      <c r="AV75" s="528"/>
      <c r="AW75" s="528"/>
      <c r="AX75" s="528"/>
      <c r="AY75" s="532"/>
      <c r="AZ75" s="418" t="s">
        <v>246</v>
      </c>
      <c r="BA75" s="418" t="s">
        <v>245</v>
      </c>
      <c r="BB75" s="418" t="s">
        <v>244</v>
      </c>
      <c r="BC75" s="418" t="s">
        <v>243</v>
      </c>
    </row>
    <row r="76" spans="1:55" s="2" customFormat="1" ht="32.700000000000003" customHeight="1" thickBot="1" x14ac:dyDescent="0.35">
      <c r="A76" s="402"/>
      <c r="B76" s="526"/>
      <c r="C76" s="77" t="s">
        <v>35</v>
      </c>
      <c r="D76" s="197" t="s">
        <v>242</v>
      </c>
      <c r="E76" s="78" t="s">
        <v>241</v>
      </c>
      <c r="F76" s="193" t="s">
        <v>240</v>
      </c>
      <c r="G76" s="196">
        <f>G75/G78</f>
        <v>0.21212245289100681</v>
      </c>
      <c r="H76" s="195">
        <f>H75/H78</f>
        <v>0.22015877117094101</v>
      </c>
      <c r="I76" s="195">
        <f>I75/I78</f>
        <v>0.23036737210597502</v>
      </c>
      <c r="J76" s="195">
        <f>J75/I78</f>
        <v>0.24313356936377861</v>
      </c>
      <c r="K76" s="194"/>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528"/>
      <c r="AU76" s="528"/>
      <c r="AV76" s="528"/>
      <c r="AW76" s="528"/>
      <c r="AX76" s="528"/>
      <c r="AY76" s="532"/>
      <c r="AZ76" s="418"/>
      <c r="BA76" s="418"/>
      <c r="BB76" s="418"/>
      <c r="BC76" s="418"/>
    </row>
    <row r="77" spans="1:55" s="2" customFormat="1" ht="32.700000000000003" customHeight="1" x14ac:dyDescent="0.3">
      <c r="A77" s="402"/>
      <c r="B77" s="526"/>
      <c r="C77" s="529" t="s">
        <v>239</v>
      </c>
      <c r="D77" s="530"/>
      <c r="E77" s="531"/>
      <c r="F77" s="482" t="s">
        <v>238</v>
      </c>
      <c r="G77" s="131" t="s">
        <v>237</v>
      </c>
      <c r="H77" s="131" t="s">
        <v>236</v>
      </c>
      <c r="I77" s="458" t="s">
        <v>235</v>
      </c>
      <c r="J77" s="458"/>
      <c r="K77" s="459"/>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528"/>
      <c r="AU77" s="528"/>
      <c r="AV77" s="528"/>
      <c r="AW77" s="528"/>
      <c r="AX77" s="528"/>
      <c r="AY77" s="532"/>
      <c r="AZ77" s="418"/>
      <c r="BA77" s="418"/>
      <c r="BB77" s="418"/>
      <c r="BC77" s="418"/>
    </row>
    <row r="78" spans="1:55" s="2" customFormat="1" ht="32.700000000000003" customHeight="1" x14ac:dyDescent="0.3">
      <c r="A78" s="402"/>
      <c r="B78" s="526"/>
      <c r="C78" s="529" t="s">
        <v>234</v>
      </c>
      <c r="D78" s="530"/>
      <c r="E78" s="531"/>
      <c r="F78" s="483"/>
      <c r="G78" s="191">
        <v>344361</v>
      </c>
      <c r="H78" s="190">
        <v>344458</v>
      </c>
      <c r="I78" s="462">
        <v>301656</v>
      </c>
      <c r="J78" s="462"/>
      <c r="K78" s="462"/>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528"/>
      <c r="AK78" s="528"/>
      <c r="AL78" s="528"/>
      <c r="AM78" s="528"/>
      <c r="AN78" s="528"/>
      <c r="AO78" s="528"/>
      <c r="AP78" s="528"/>
      <c r="AQ78" s="528"/>
      <c r="AR78" s="528"/>
      <c r="AS78" s="528"/>
      <c r="AT78" s="528"/>
      <c r="AU78" s="528"/>
      <c r="AV78" s="528"/>
      <c r="AW78" s="528"/>
      <c r="AX78" s="528"/>
      <c r="AY78" s="532"/>
      <c r="AZ78" s="418"/>
      <c r="BA78" s="418"/>
      <c r="BB78" s="418"/>
      <c r="BC78" s="418"/>
    </row>
    <row r="79" spans="1:55" s="2" customFormat="1" ht="32.700000000000003" customHeight="1" x14ac:dyDescent="0.3">
      <c r="A79" s="402"/>
      <c r="B79" s="527"/>
      <c r="C79" s="533" t="s">
        <v>77</v>
      </c>
      <c r="D79" s="533"/>
      <c r="E79" s="533"/>
      <c r="F79" s="189" t="s">
        <v>233</v>
      </c>
      <c r="G79" s="163">
        <v>7.0000000000000007E-2</v>
      </c>
      <c r="H79" s="163">
        <v>2.338550110799105E-2</v>
      </c>
      <c r="I79" s="188">
        <v>2.3782696350787214E-2</v>
      </c>
      <c r="J79" s="187">
        <v>2.2533939983120334E-2</v>
      </c>
      <c r="K79" s="186"/>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8"/>
      <c r="AO79" s="528"/>
      <c r="AP79" s="528"/>
      <c r="AQ79" s="528"/>
      <c r="AR79" s="528"/>
      <c r="AS79" s="528"/>
      <c r="AT79" s="528"/>
      <c r="AU79" s="528"/>
      <c r="AV79" s="528"/>
      <c r="AW79" s="528"/>
      <c r="AX79" s="528"/>
      <c r="AY79" s="532"/>
      <c r="AZ79" s="418"/>
      <c r="BA79" s="418"/>
      <c r="BB79" s="418"/>
      <c r="BC79" s="418"/>
    </row>
    <row r="80" spans="1:55" s="2" customFormat="1" ht="86.4" x14ac:dyDescent="0.3">
      <c r="A80" s="402"/>
      <c r="B80" s="525" t="s">
        <v>232</v>
      </c>
      <c r="C80" s="511" t="s">
        <v>231</v>
      </c>
      <c r="D80" s="534" t="s">
        <v>230</v>
      </c>
      <c r="E80" s="536" t="s">
        <v>229</v>
      </c>
      <c r="F80" s="165" t="s">
        <v>228</v>
      </c>
      <c r="G80" s="538" t="s">
        <v>69</v>
      </c>
      <c r="H80" s="539"/>
      <c r="I80" s="539"/>
      <c r="J80" s="539"/>
      <c r="K80" s="539"/>
      <c r="L80" s="538" t="s">
        <v>69</v>
      </c>
      <c r="M80" s="539"/>
      <c r="N80" s="539"/>
      <c r="O80" s="539"/>
      <c r="P80" s="539"/>
      <c r="Q80" s="540"/>
      <c r="R80" s="541"/>
      <c r="S80" s="541"/>
      <c r="T80" s="541"/>
      <c r="U80" s="542"/>
      <c r="V80" s="540"/>
      <c r="W80" s="541"/>
      <c r="X80" s="541"/>
      <c r="Y80" s="541"/>
      <c r="Z80" s="542"/>
      <c r="AA80" s="540"/>
      <c r="AB80" s="541"/>
      <c r="AC80" s="541"/>
      <c r="AD80" s="541"/>
      <c r="AE80" s="542"/>
      <c r="AF80" s="540"/>
      <c r="AG80" s="541"/>
      <c r="AH80" s="541"/>
      <c r="AI80" s="541"/>
      <c r="AJ80" s="542"/>
      <c r="AK80" s="540"/>
      <c r="AL80" s="541"/>
      <c r="AM80" s="541"/>
      <c r="AN80" s="541"/>
      <c r="AO80" s="542"/>
      <c r="AP80" s="540"/>
      <c r="AQ80" s="541"/>
      <c r="AR80" s="541"/>
      <c r="AS80" s="541"/>
      <c r="AT80" s="542"/>
      <c r="AU80" s="540"/>
      <c r="AV80" s="541"/>
      <c r="AW80" s="541"/>
      <c r="AX80" s="541"/>
      <c r="AY80" s="541"/>
      <c r="AZ80" s="60" t="s">
        <v>227</v>
      </c>
      <c r="BA80" s="60" t="s">
        <v>226</v>
      </c>
      <c r="BB80" s="60" t="s">
        <v>225</v>
      </c>
      <c r="BC80" s="60" t="s">
        <v>224</v>
      </c>
    </row>
    <row r="81" spans="1:55" s="2" customFormat="1" x14ac:dyDescent="0.3">
      <c r="A81" s="402"/>
      <c r="B81" s="526"/>
      <c r="C81" s="511"/>
      <c r="D81" s="535"/>
      <c r="E81" s="537"/>
      <c r="F81" s="165" t="s">
        <v>215</v>
      </c>
      <c r="G81" s="178">
        <f t="shared" ref="G81:G89" si="8">AU81+L81+T81+V81+AA81+AF81+AK81+AP81</f>
        <v>73.929780000000008</v>
      </c>
      <c r="H81" s="178">
        <f t="shared" ref="H81:H89" si="9">AV81+M81+U81+W81+AB81+AG81+AL81+AQ81</f>
        <v>49.5627025</v>
      </c>
      <c r="I81" s="178">
        <f t="shared" ref="I81:I89" si="10">N81</f>
        <v>41.776980000000009</v>
      </c>
      <c r="J81" s="178">
        <f t="shared" ref="J81:J89" si="11">O81</f>
        <v>33.663502500000007</v>
      </c>
      <c r="K81" s="178">
        <f t="shared" ref="K81:K89" si="12">P81</f>
        <v>-0.19420928702840656</v>
      </c>
      <c r="L81" s="178">
        <f>SUM(L82:L84)</f>
        <v>73.929780000000008</v>
      </c>
      <c r="M81" s="178">
        <f>SUM(M82:M84)</f>
        <v>49.5627025</v>
      </c>
      <c r="N81" s="178">
        <f>SUM(N82:N84)</f>
        <v>41.776980000000009</v>
      </c>
      <c r="O81" s="178">
        <f>SUM(O82:O84)</f>
        <v>33.663502500000007</v>
      </c>
      <c r="P81" s="178">
        <f>((O81-N81)/N81)</f>
        <v>-0.19420928702840656</v>
      </c>
      <c r="Q81" s="543"/>
      <c r="R81" s="528"/>
      <c r="S81" s="528"/>
      <c r="T81" s="528"/>
      <c r="U81" s="528"/>
      <c r="V81" s="528"/>
      <c r="W81" s="528"/>
      <c r="X81" s="528"/>
      <c r="Y81" s="528"/>
      <c r="Z81" s="528"/>
      <c r="AA81" s="528"/>
      <c r="AB81" s="528"/>
      <c r="AC81" s="528"/>
      <c r="AD81" s="528"/>
      <c r="AE81" s="528"/>
      <c r="AF81" s="528"/>
      <c r="AG81" s="528"/>
      <c r="AH81" s="528"/>
      <c r="AI81" s="528"/>
      <c r="AJ81" s="528"/>
      <c r="AK81" s="528"/>
      <c r="AL81" s="528"/>
      <c r="AM81" s="528"/>
      <c r="AN81" s="528"/>
      <c r="AO81" s="528"/>
      <c r="AP81" s="528"/>
      <c r="AQ81" s="528"/>
      <c r="AR81" s="528"/>
      <c r="AS81" s="528"/>
      <c r="AT81" s="528"/>
      <c r="AU81" s="528"/>
      <c r="AV81" s="528"/>
      <c r="AW81" s="528"/>
      <c r="AX81" s="528"/>
      <c r="AY81" s="532"/>
      <c r="AZ81" s="418" t="s">
        <v>223</v>
      </c>
      <c r="BA81" s="418" t="s">
        <v>222</v>
      </c>
      <c r="BB81" s="418" t="s">
        <v>221</v>
      </c>
      <c r="BC81" s="418" t="s">
        <v>220</v>
      </c>
    </row>
    <row r="82" spans="1:55" s="2" customFormat="1" x14ac:dyDescent="0.3">
      <c r="A82" s="402"/>
      <c r="B82" s="526"/>
      <c r="C82" s="511"/>
      <c r="D82" s="535"/>
      <c r="E82" s="536" t="s">
        <v>219</v>
      </c>
      <c r="F82" s="185" t="s">
        <v>213</v>
      </c>
      <c r="G82" s="178">
        <f t="shared" si="8"/>
        <v>58.195380000000007</v>
      </c>
      <c r="H82" s="178">
        <f t="shared" si="9"/>
        <v>32.125502499999996</v>
      </c>
      <c r="I82" s="178">
        <f t="shared" si="10"/>
        <v>39.482580000000006</v>
      </c>
      <c r="J82" s="178">
        <f t="shared" si="11"/>
        <v>27.314302500000004</v>
      </c>
      <c r="K82" s="178">
        <f t="shared" si="12"/>
        <v>-0.30819357549582627</v>
      </c>
      <c r="L82" s="178">
        <v>58.195380000000007</v>
      </c>
      <c r="M82" s="178">
        <v>32.125502499999996</v>
      </c>
      <c r="N82" s="178">
        <v>39.482580000000006</v>
      </c>
      <c r="O82" s="178">
        <v>27.314302500000004</v>
      </c>
      <c r="P82" s="178">
        <f>((O82-N82)/N82)</f>
        <v>-0.30819357549582627</v>
      </c>
      <c r="Q82" s="544"/>
      <c r="R82" s="528"/>
      <c r="S82" s="528"/>
      <c r="T82" s="528"/>
      <c r="U82" s="528"/>
      <c r="V82" s="528"/>
      <c r="W82" s="528"/>
      <c r="X82" s="528"/>
      <c r="Y82" s="528"/>
      <c r="Z82" s="528"/>
      <c r="AA82" s="528"/>
      <c r="AB82" s="528"/>
      <c r="AC82" s="528"/>
      <c r="AD82" s="528"/>
      <c r="AE82" s="528"/>
      <c r="AF82" s="528"/>
      <c r="AG82" s="528"/>
      <c r="AH82" s="528"/>
      <c r="AI82" s="528"/>
      <c r="AJ82" s="528"/>
      <c r="AK82" s="528"/>
      <c r="AL82" s="528"/>
      <c r="AM82" s="528"/>
      <c r="AN82" s="528"/>
      <c r="AO82" s="528"/>
      <c r="AP82" s="528"/>
      <c r="AQ82" s="528"/>
      <c r="AR82" s="528"/>
      <c r="AS82" s="528"/>
      <c r="AT82" s="528"/>
      <c r="AU82" s="528"/>
      <c r="AV82" s="528"/>
      <c r="AW82" s="528"/>
      <c r="AX82" s="528"/>
      <c r="AY82" s="532"/>
      <c r="AZ82" s="418"/>
      <c r="BA82" s="418"/>
      <c r="BB82" s="418"/>
      <c r="BC82" s="418"/>
    </row>
    <row r="83" spans="1:55" s="2" customFormat="1" x14ac:dyDescent="0.3">
      <c r="A83" s="402"/>
      <c r="B83" s="526"/>
      <c r="C83" s="511"/>
      <c r="D83" s="535"/>
      <c r="E83" s="537"/>
      <c r="F83" s="165" t="s">
        <v>212</v>
      </c>
      <c r="G83" s="178">
        <f t="shared" si="8"/>
        <v>0</v>
      </c>
      <c r="H83" s="178">
        <f t="shared" si="9"/>
        <v>0</v>
      </c>
      <c r="I83" s="178">
        <f t="shared" si="10"/>
        <v>0</v>
      </c>
      <c r="J83" s="178">
        <f t="shared" si="11"/>
        <v>0</v>
      </c>
      <c r="K83" s="178">
        <f t="shared" si="12"/>
        <v>0</v>
      </c>
      <c r="L83" s="178">
        <v>0</v>
      </c>
      <c r="M83" s="178">
        <v>0</v>
      </c>
      <c r="N83" s="178">
        <v>0</v>
      </c>
      <c r="O83" s="178">
        <v>0</v>
      </c>
      <c r="P83" s="178">
        <v>0</v>
      </c>
      <c r="Q83" s="544"/>
      <c r="R83" s="528"/>
      <c r="S83" s="528"/>
      <c r="T83" s="528"/>
      <c r="U83" s="528"/>
      <c r="V83" s="528"/>
      <c r="W83" s="528"/>
      <c r="X83" s="528"/>
      <c r="Y83" s="528"/>
      <c r="Z83" s="528"/>
      <c r="AA83" s="528"/>
      <c r="AB83" s="528"/>
      <c r="AC83" s="528"/>
      <c r="AD83" s="528"/>
      <c r="AE83" s="528"/>
      <c r="AF83" s="528"/>
      <c r="AG83" s="528"/>
      <c r="AH83" s="528"/>
      <c r="AI83" s="528"/>
      <c r="AJ83" s="528"/>
      <c r="AK83" s="528"/>
      <c r="AL83" s="528"/>
      <c r="AM83" s="528"/>
      <c r="AN83" s="528"/>
      <c r="AO83" s="528"/>
      <c r="AP83" s="528"/>
      <c r="AQ83" s="528"/>
      <c r="AR83" s="528"/>
      <c r="AS83" s="528"/>
      <c r="AT83" s="528"/>
      <c r="AU83" s="528"/>
      <c r="AV83" s="528"/>
      <c r="AW83" s="528"/>
      <c r="AX83" s="528"/>
      <c r="AY83" s="532"/>
      <c r="AZ83" s="418"/>
      <c r="BA83" s="418"/>
      <c r="BB83" s="418"/>
      <c r="BC83" s="418"/>
    </row>
    <row r="84" spans="1:55" s="2" customFormat="1" ht="15" thickBot="1" x14ac:dyDescent="0.35">
      <c r="A84" s="402"/>
      <c r="B84" s="526"/>
      <c r="C84" s="511"/>
      <c r="D84" s="535"/>
      <c r="E84" s="407"/>
      <c r="F84" s="157" t="s">
        <v>211</v>
      </c>
      <c r="G84" s="184">
        <f t="shared" si="8"/>
        <v>15.734399999999999</v>
      </c>
      <c r="H84" s="184">
        <f t="shared" si="9"/>
        <v>17.437200000000001</v>
      </c>
      <c r="I84" s="184">
        <f t="shared" si="10"/>
        <v>2.2944000000000004</v>
      </c>
      <c r="J84" s="184">
        <f t="shared" si="11"/>
        <v>6.3492000000000006</v>
      </c>
      <c r="K84" s="184">
        <f t="shared" si="12"/>
        <v>1.7672594142259412</v>
      </c>
      <c r="L84" s="184">
        <v>15.734399999999999</v>
      </c>
      <c r="M84" s="184">
        <v>17.437200000000001</v>
      </c>
      <c r="N84" s="184">
        <v>2.2944000000000004</v>
      </c>
      <c r="O84" s="184">
        <v>6.3492000000000006</v>
      </c>
      <c r="P84" s="184">
        <f>((O84-N84)/N84)</f>
        <v>1.7672594142259412</v>
      </c>
      <c r="Q84" s="544"/>
      <c r="R84" s="528"/>
      <c r="S84" s="528"/>
      <c r="T84" s="528"/>
      <c r="U84" s="528"/>
      <c r="V84" s="528"/>
      <c r="W84" s="528"/>
      <c r="X84" s="528"/>
      <c r="Y84" s="528"/>
      <c r="Z84" s="528"/>
      <c r="AA84" s="528"/>
      <c r="AB84" s="528"/>
      <c r="AC84" s="528"/>
      <c r="AD84" s="528"/>
      <c r="AE84" s="528"/>
      <c r="AF84" s="528"/>
      <c r="AG84" s="528"/>
      <c r="AH84" s="528"/>
      <c r="AI84" s="528"/>
      <c r="AJ84" s="528"/>
      <c r="AK84" s="528"/>
      <c r="AL84" s="528"/>
      <c r="AM84" s="528"/>
      <c r="AN84" s="528"/>
      <c r="AO84" s="528"/>
      <c r="AP84" s="528"/>
      <c r="AQ84" s="528"/>
      <c r="AR84" s="528"/>
      <c r="AS84" s="528"/>
      <c r="AT84" s="528"/>
      <c r="AU84" s="528"/>
      <c r="AV84" s="528"/>
      <c r="AW84" s="528"/>
      <c r="AX84" s="528"/>
      <c r="AY84" s="532"/>
      <c r="AZ84" s="418"/>
      <c r="BA84" s="418"/>
      <c r="BB84" s="418"/>
      <c r="BC84" s="418"/>
    </row>
    <row r="85" spans="1:55" s="2" customFormat="1" x14ac:dyDescent="0.3">
      <c r="A85" s="402"/>
      <c r="B85" s="526"/>
      <c r="C85" s="511"/>
      <c r="D85" s="420"/>
      <c r="E85" s="422" t="s">
        <v>218</v>
      </c>
      <c r="F85" s="149" t="s">
        <v>209</v>
      </c>
      <c r="G85" s="183">
        <f t="shared" si="8"/>
        <v>13.42914</v>
      </c>
      <c r="H85" s="182">
        <f t="shared" si="9"/>
        <v>3.5434574999999997</v>
      </c>
      <c r="I85" s="182">
        <f t="shared" si="10"/>
        <v>6.0131399999999999</v>
      </c>
      <c r="J85" s="182">
        <f t="shared" si="11"/>
        <v>3.5434574999999997</v>
      </c>
      <c r="K85" s="181">
        <f t="shared" si="12"/>
        <v>-0.41071428571428575</v>
      </c>
      <c r="L85" s="183">
        <v>13.42914</v>
      </c>
      <c r="M85" s="182">
        <v>3.5434574999999997</v>
      </c>
      <c r="N85" s="182">
        <v>6.0131399999999999</v>
      </c>
      <c r="O85" s="182">
        <v>3.5434574999999997</v>
      </c>
      <c r="P85" s="181">
        <f>((O85-N85)/N85)</f>
        <v>-0.41071428571428575</v>
      </c>
      <c r="Q85" s="544"/>
      <c r="R85" s="528"/>
      <c r="S85" s="528"/>
      <c r="T85" s="528"/>
      <c r="U85" s="528"/>
      <c r="V85" s="528"/>
      <c r="W85" s="528"/>
      <c r="X85" s="528"/>
      <c r="Y85" s="528"/>
      <c r="Z85" s="528"/>
      <c r="AA85" s="528"/>
      <c r="AB85" s="528"/>
      <c r="AC85" s="528"/>
      <c r="AD85" s="528"/>
      <c r="AE85" s="528"/>
      <c r="AF85" s="528"/>
      <c r="AG85" s="528"/>
      <c r="AH85" s="528"/>
      <c r="AI85" s="528"/>
      <c r="AJ85" s="528"/>
      <c r="AK85" s="528"/>
      <c r="AL85" s="528"/>
      <c r="AM85" s="528"/>
      <c r="AN85" s="528"/>
      <c r="AO85" s="528"/>
      <c r="AP85" s="528"/>
      <c r="AQ85" s="528"/>
      <c r="AR85" s="528"/>
      <c r="AS85" s="528"/>
      <c r="AT85" s="528"/>
      <c r="AU85" s="528"/>
      <c r="AV85" s="528"/>
      <c r="AW85" s="528"/>
      <c r="AX85" s="528"/>
      <c r="AY85" s="532"/>
      <c r="AZ85" s="418"/>
      <c r="BA85" s="418"/>
      <c r="BB85" s="418"/>
      <c r="BC85" s="418"/>
    </row>
    <row r="86" spans="1:55" s="2" customFormat="1" x14ac:dyDescent="0.3">
      <c r="A86" s="402"/>
      <c r="B86" s="526"/>
      <c r="C86" s="511"/>
      <c r="D86" s="420"/>
      <c r="E86" s="424"/>
      <c r="F86" s="142" t="s">
        <v>208</v>
      </c>
      <c r="G86" s="178">
        <f t="shared" si="8"/>
        <v>0</v>
      </c>
      <c r="H86" s="178">
        <f t="shared" si="9"/>
        <v>0</v>
      </c>
      <c r="I86" s="178">
        <f t="shared" si="10"/>
        <v>0</v>
      </c>
      <c r="J86" s="178">
        <f t="shared" si="11"/>
        <v>0</v>
      </c>
      <c r="K86" s="180">
        <f t="shared" si="12"/>
        <v>0</v>
      </c>
      <c r="L86" s="178">
        <v>0</v>
      </c>
      <c r="M86" s="178">
        <v>0</v>
      </c>
      <c r="N86" s="178">
        <v>0</v>
      </c>
      <c r="O86" s="178">
        <v>0</v>
      </c>
      <c r="P86" s="178">
        <v>0</v>
      </c>
      <c r="Q86" s="544"/>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c r="AP86" s="528"/>
      <c r="AQ86" s="528"/>
      <c r="AR86" s="528"/>
      <c r="AS86" s="528"/>
      <c r="AT86" s="528"/>
      <c r="AU86" s="528"/>
      <c r="AV86" s="528"/>
      <c r="AW86" s="528"/>
      <c r="AX86" s="528"/>
      <c r="AY86" s="532"/>
      <c r="AZ86" s="418"/>
      <c r="BA86" s="418"/>
      <c r="BB86" s="418"/>
      <c r="BC86" s="418"/>
    </row>
    <row r="87" spans="1:55" s="2" customFormat="1" x14ac:dyDescent="0.3">
      <c r="A87" s="402"/>
      <c r="B87" s="526"/>
      <c r="C87" s="511"/>
      <c r="D87" s="420"/>
      <c r="E87" s="424"/>
      <c r="F87" s="142" t="s">
        <v>207</v>
      </c>
      <c r="G87" s="178">
        <f t="shared" si="8"/>
        <v>3.1168799999999997</v>
      </c>
      <c r="H87" s="178">
        <f t="shared" si="9"/>
        <v>3.0402900000000002</v>
      </c>
      <c r="I87" s="178">
        <f t="shared" si="10"/>
        <v>3.1168799999999997</v>
      </c>
      <c r="J87" s="178">
        <f t="shared" si="11"/>
        <v>3.0402900000000002</v>
      </c>
      <c r="K87" s="179">
        <f t="shared" si="12"/>
        <v>-2.4572649572649412E-2</v>
      </c>
      <c r="L87" s="178">
        <v>3.1168799999999997</v>
      </c>
      <c r="M87" s="178">
        <v>3.0402900000000002</v>
      </c>
      <c r="N87" s="178">
        <v>3.1168799999999997</v>
      </c>
      <c r="O87" s="178">
        <v>3.0402900000000002</v>
      </c>
      <c r="P87" s="178">
        <f>((O87-N87)/N87)</f>
        <v>-2.4572649572649412E-2</v>
      </c>
      <c r="Q87" s="544"/>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c r="AP87" s="528"/>
      <c r="AQ87" s="528"/>
      <c r="AR87" s="528"/>
      <c r="AS87" s="528"/>
      <c r="AT87" s="528"/>
      <c r="AU87" s="528"/>
      <c r="AV87" s="528"/>
      <c r="AW87" s="528"/>
      <c r="AX87" s="528"/>
      <c r="AY87" s="532"/>
      <c r="AZ87" s="418"/>
      <c r="BA87" s="418"/>
      <c r="BB87" s="418"/>
      <c r="BC87" s="418"/>
    </row>
    <row r="88" spans="1:55" s="2" customFormat="1" x14ac:dyDescent="0.3">
      <c r="A88" s="402"/>
      <c r="B88" s="526"/>
      <c r="C88" s="511"/>
      <c r="D88" s="420"/>
      <c r="E88" s="424"/>
      <c r="F88" s="142" t="s">
        <v>206</v>
      </c>
      <c r="G88" s="178">
        <f t="shared" si="8"/>
        <v>41.649360000000009</v>
      </c>
      <c r="H88" s="178">
        <f t="shared" si="9"/>
        <v>25.541755000000002</v>
      </c>
      <c r="I88" s="178">
        <f t="shared" si="10"/>
        <v>30.352560000000004</v>
      </c>
      <c r="J88" s="178">
        <f t="shared" si="11"/>
        <v>20.730554999999999</v>
      </c>
      <c r="K88" s="179">
        <f t="shared" si="12"/>
        <v>-0.31700802172864506</v>
      </c>
      <c r="L88" s="178">
        <v>41.649360000000009</v>
      </c>
      <c r="M88" s="178">
        <v>25.541755000000002</v>
      </c>
      <c r="N88" s="178">
        <v>30.352560000000004</v>
      </c>
      <c r="O88" s="178">
        <v>20.730554999999999</v>
      </c>
      <c r="P88" s="178">
        <f>((O88-N88)/N88)</f>
        <v>-0.31700802172864506</v>
      </c>
      <c r="Q88" s="544"/>
      <c r="R88" s="528"/>
      <c r="S88" s="528"/>
      <c r="T88" s="528"/>
      <c r="U88" s="528"/>
      <c r="V88" s="528"/>
      <c r="W88" s="528"/>
      <c r="X88" s="528"/>
      <c r="Y88" s="528"/>
      <c r="Z88" s="528"/>
      <c r="AA88" s="528"/>
      <c r="AB88" s="528"/>
      <c r="AC88" s="528"/>
      <c r="AD88" s="528"/>
      <c r="AE88" s="528"/>
      <c r="AF88" s="528"/>
      <c r="AG88" s="528"/>
      <c r="AH88" s="528"/>
      <c r="AI88" s="528"/>
      <c r="AJ88" s="528"/>
      <c r="AK88" s="528"/>
      <c r="AL88" s="528"/>
      <c r="AM88" s="528"/>
      <c r="AN88" s="528"/>
      <c r="AO88" s="528"/>
      <c r="AP88" s="528"/>
      <c r="AQ88" s="528"/>
      <c r="AR88" s="528"/>
      <c r="AS88" s="528"/>
      <c r="AT88" s="528"/>
      <c r="AU88" s="528"/>
      <c r="AV88" s="528"/>
      <c r="AW88" s="528"/>
      <c r="AX88" s="528"/>
      <c r="AY88" s="532"/>
      <c r="AZ88" s="418"/>
      <c r="BA88" s="418"/>
      <c r="BB88" s="418"/>
      <c r="BC88" s="418"/>
    </row>
    <row r="89" spans="1:55" s="2" customFormat="1" ht="15" thickBot="1" x14ac:dyDescent="0.35">
      <c r="A89" s="402"/>
      <c r="B89" s="526"/>
      <c r="C89" s="511"/>
      <c r="D89" s="421"/>
      <c r="E89" s="425"/>
      <c r="F89" s="138" t="s">
        <v>205</v>
      </c>
      <c r="G89" s="177">
        <f t="shared" si="8"/>
        <v>15.734399999999999</v>
      </c>
      <c r="H89" s="176">
        <f t="shared" si="9"/>
        <v>17.437200000000001</v>
      </c>
      <c r="I89" s="176">
        <f t="shared" si="10"/>
        <v>2.2944000000000004</v>
      </c>
      <c r="J89" s="176">
        <f t="shared" si="11"/>
        <v>6.3492000000000006</v>
      </c>
      <c r="K89" s="176">
        <f t="shared" si="12"/>
        <v>1.7672594142259412</v>
      </c>
      <c r="L89" s="177">
        <v>15.734399999999999</v>
      </c>
      <c r="M89" s="176">
        <v>17.437200000000001</v>
      </c>
      <c r="N89" s="176">
        <v>2.2944000000000004</v>
      </c>
      <c r="O89" s="176">
        <v>6.3492000000000006</v>
      </c>
      <c r="P89" s="176">
        <f>((O89-N89)/N89)</f>
        <v>1.7672594142259412</v>
      </c>
      <c r="Q89" s="545"/>
      <c r="R89" s="528"/>
      <c r="S89" s="528"/>
      <c r="T89" s="528"/>
      <c r="U89" s="528"/>
      <c r="V89" s="528"/>
      <c r="W89" s="528"/>
      <c r="X89" s="528"/>
      <c r="Y89" s="528"/>
      <c r="Z89" s="528"/>
      <c r="AA89" s="528"/>
      <c r="AB89" s="528"/>
      <c r="AC89" s="528"/>
      <c r="AD89" s="528"/>
      <c r="AE89" s="528"/>
      <c r="AF89" s="528"/>
      <c r="AG89" s="528"/>
      <c r="AH89" s="528"/>
      <c r="AI89" s="528"/>
      <c r="AJ89" s="528"/>
      <c r="AK89" s="528"/>
      <c r="AL89" s="528"/>
      <c r="AM89" s="528"/>
      <c r="AN89" s="528"/>
      <c r="AO89" s="528"/>
      <c r="AP89" s="528"/>
      <c r="AQ89" s="528"/>
      <c r="AR89" s="528"/>
      <c r="AS89" s="528"/>
      <c r="AT89" s="528"/>
      <c r="AU89" s="528"/>
      <c r="AV89" s="528"/>
      <c r="AW89" s="528"/>
      <c r="AX89" s="528"/>
      <c r="AY89" s="532"/>
      <c r="AZ89" s="418"/>
      <c r="BA89" s="418"/>
      <c r="BB89" s="418"/>
      <c r="BC89" s="418"/>
    </row>
    <row r="90" spans="1:55" s="2" customFormat="1" ht="16.2" x14ac:dyDescent="0.3">
      <c r="A90" s="402"/>
      <c r="B90" s="526"/>
      <c r="C90" s="511"/>
      <c r="D90" s="535" t="s">
        <v>77</v>
      </c>
      <c r="E90" s="407" t="s">
        <v>217</v>
      </c>
      <c r="F90" s="157" t="s">
        <v>216</v>
      </c>
      <c r="G90" s="546" t="s">
        <v>69</v>
      </c>
      <c r="H90" s="547"/>
      <c r="I90" s="547"/>
      <c r="J90" s="547"/>
      <c r="K90" s="547"/>
      <c r="L90" s="546" t="s">
        <v>69</v>
      </c>
      <c r="M90" s="547"/>
      <c r="N90" s="547"/>
      <c r="O90" s="547"/>
      <c r="P90" s="547"/>
      <c r="Q90" s="548"/>
      <c r="R90" s="549"/>
      <c r="S90" s="549"/>
      <c r="T90" s="549"/>
      <c r="U90" s="549"/>
      <c r="V90" s="548"/>
      <c r="W90" s="549"/>
      <c r="X90" s="549"/>
      <c r="Y90" s="549"/>
      <c r="Z90" s="549"/>
      <c r="AA90" s="548"/>
      <c r="AB90" s="549"/>
      <c r="AC90" s="549"/>
      <c r="AD90" s="549"/>
      <c r="AE90" s="549"/>
      <c r="AF90" s="548"/>
      <c r="AG90" s="549"/>
      <c r="AH90" s="549"/>
      <c r="AI90" s="549"/>
      <c r="AJ90" s="549"/>
      <c r="AK90" s="548"/>
      <c r="AL90" s="549"/>
      <c r="AM90" s="549"/>
      <c r="AN90" s="549"/>
      <c r="AO90" s="549"/>
      <c r="AP90" s="548"/>
      <c r="AQ90" s="549"/>
      <c r="AR90" s="549"/>
      <c r="AS90" s="549"/>
      <c r="AT90" s="549"/>
      <c r="AU90" s="548"/>
      <c r="AV90" s="549"/>
      <c r="AW90" s="549"/>
      <c r="AX90" s="549"/>
      <c r="AY90" s="549"/>
      <c r="AZ90" s="418"/>
      <c r="BA90" s="418"/>
      <c r="BB90" s="418"/>
      <c r="BC90" s="418"/>
    </row>
    <row r="91" spans="1:55" s="2" customFormat="1" x14ac:dyDescent="0.3">
      <c r="A91" s="402"/>
      <c r="B91" s="526"/>
      <c r="C91" s="511"/>
      <c r="D91" s="535"/>
      <c r="E91" s="537"/>
      <c r="F91" s="165" t="s">
        <v>215</v>
      </c>
      <c r="G91" s="175">
        <f>G81/G81</f>
        <v>1</v>
      </c>
      <c r="H91" s="175">
        <f>H81/H81</f>
        <v>1</v>
      </c>
      <c r="I91" s="175">
        <f>I81/I81</f>
        <v>1</v>
      </c>
      <c r="J91" s="175">
        <f>J81/J81</f>
        <v>1</v>
      </c>
      <c r="K91" s="174"/>
      <c r="L91" s="173">
        <f>L81/L81</f>
        <v>1</v>
      </c>
      <c r="M91" s="173">
        <f>M81/M81</f>
        <v>1</v>
      </c>
      <c r="N91" s="173">
        <f>N81/N81</f>
        <v>1</v>
      </c>
      <c r="O91" s="172">
        <f>O81/O81</f>
        <v>1</v>
      </c>
      <c r="P91" s="171"/>
      <c r="Q91" s="543"/>
      <c r="R91" s="528"/>
      <c r="S91" s="528"/>
      <c r="T91" s="528"/>
      <c r="U91" s="528"/>
      <c r="V91" s="528"/>
      <c r="W91" s="528"/>
      <c r="X91" s="528"/>
      <c r="Y91" s="528"/>
      <c r="Z91" s="528"/>
      <c r="AA91" s="528"/>
      <c r="AB91" s="528"/>
      <c r="AC91" s="528"/>
      <c r="AD91" s="528"/>
      <c r="AE91" s="528"/>
      <c r="AF91" s="528"/>
      <c r="AG91" s="528"/>
      <c r="AH91" s="528"/>
      <c r="AI91" s="528"/>
      <c r="AJ91" s="528"/>
      <c r="AK91" s="528"/>
      <c r="AL91" s="528"/>
      <c r="AM91" s="528"/>
      <c r="AN91" s="528"/>
      <c r="AO91" s="528"/>
      <c r="AP91" s="528"/>
      <c r="AQ91" s="528"/>
      <c r="AR91" s="528"/>
      <c r="AS91" s="528"/>
      <c r="AT91" s="528"/>
      <c r="AU91" s="528"/>
      <c r="AV91" s="528"/>
      <c r="AW91" s="528"/>
      <c r="AX91" s="528"/>
      <c r="AY91" s="532"/>
      <c r="AZ91" s="418"/>
      <c r="BA91" s="418"/>
      <c r="BB91" s="418"/>
      <c r="BC91" s="418"/>
    </row>
    <row r="92" spans="1:55" s="2" customFormat="1" x14ac:dyDescent="0.3">
      <c r="A92" s="402"/>
      <c r="B92" s="526"/>
      <c r="C92" s="511"/>
      <c r="D92" s="535"/>
      <c r="E92" s="536" t="s">
        <v>214</v>
      </c>
      <c r="F92" s="165" t="s">
        <v>213</v>
      </c>
      <c r="G92" s="170">
        <f>G82/G81</f>
        <v>0.78717101552310853</v>
      </c>
      <c r="H92" s="169">
        <f>H82/H81</f>
        <v>0.64817899104674515</v>
      </c>
      <c r="I92" s="169">
        <f>I82/I81</f>
        <v>0.94507980232175703</v>
      </c>
      <c r="J92" s="169">
        <f>J82/J81</f>
        <v>0.81139217465562286</v>
      </c>
      <c r="K92" s="162"/>
      <c r="L92" s="168">
        <f>L82/L81</f>
        <v>0.78717101552310853</v>
      </c>
      <c r="M92" s="167">
        <f>M82/M81</f>
        <v>0.64817899104674515</v>
      </c>
      <c r="N92" s="167">
        <f>N82/N81</f>
        <v>0.94507980232175703</v>
      </c>
      <c r="O92" s="166">
        <f>O82/O81</f>
        <v>0.81139217465562286</v>
      </c>
      <c r="P92" s="139"/>
      <c r="Q92" s="544"/>
      <c r="R92" s="528"/>
      <c r="S92" s="528"/>
      <c r="T92" s="528"/>
      <c r="U92" s="528"/>
      <c r="V92" s="528"/>
      <c r="W92" s="528"/>
      <c r="X92" s="528"/>
      <c r="Y92" s="528"/>
      <c r="Z92" s="528"/>
      <c r="AA92" s="528"/>
      <c r="AB92" s="528"/>
      <c r="AC92" s="528"/>
      <c r="AD92" s="528"/>
      <c r="AE92" s="528"/>
      <c r="AF92" s="528"/>
      <c r="AG92" s="528"/>
      <c r="AH92" s="528"/>
      <c r="AI92" s="528"/>
      <c r="AJ92" s="528"/>
      <c r="AK92" s="528"/>
      <c r="AL92" s="528"/>
      <c r="AM92" s="528"/>
      <c r="AN92" s="528"/>
      <c r="AO92" s="528"/>
      <c r="AP92" s="528"/>
      <c r="AQ92" s="528"/>
      <c r="AR92" s="528"/>
      <c r="AS92" s="528"/>
      <c r="AT92" s="528"/>
      <c r="AU92" s="528"/>
      <c r="AV92" s="528"/>
      <c r="AW92" s="528"/>
      <c r="AX92" s="528"/>
      <c r="AY92" s="532"/>
      <c r="AZ92" s="418"/>
      <c r="BA92" s="418"/>
      <c r="BB92" s="418"/>
      <c r="BC92" s="418"/>
    </row>
    <row r="93" spans="1:55" s="2" customFormat="1" x14ac:dyDescent="0.3">
      <c r="A93" s="402"/>
      <c r="B93" s="526"/>
      <c r="C93" s="511"/>
      <c r="D93" s="535"/>
      <c r="E93" s="537"/>
      <c r="F93" s="165" t="s">
        <v>212</v>
      </c>
      <c r="G93" s="164">
        <f>G83/G81</f>
        <v>0</v>
      </c>
      <c r="H93" s="163">
        <f>H83/H81</f>
        <v>0</v>
      </c>
      <c r="I93" s="163">
        <f>I83/I81</f>
        <v>0</v>
      </c>
      <c r="J93" s="163">
        <f>J83/J81</f>
        <v>0</v>
      </c>
      <c r="K93" s="162"/>
      <c r="L93" s="161">
        <f>L83/L81</f>
        <v>0</v>
      </c>
      <c r="M93" s="160">
        <f>M83/M81</f>
        <v>0</v>
      </c>
      <c r="N93" s="160">
        <f>N83/N81</f>
        <v>0</v>
      </c>
      <c r="O93" s="159">
        <f>O83/O81</f>
        <v>0</v>
      </c>
      <c r="P93" s="139"/>
      <c r="Q93" s="544"/>
      <c r="R93" s="528"/>
      <c r="S93" s="528"/>
      <c r="T93" s="528"/>
      <c r="U93" s="528"/>
      <c r="V93" s="528"/>
      <c r="W93" s="528"/>
      <c r="X93" s="528"/>
      <c r="Y93" s="528"/>
      <c r="Z93" s="528"/>
      <c r="AA93" s="528"/>
      <c r="AB93" s="528"/>
      <c r="AC93" s="528"/>
      <c r="AD93" s="528"/>
      <c r="AE93" s="528"/>
      <c r="AF93" s="528"/>
      <c r="AG93" s="528"/>
      <c r="AH93" s="528"/>
      <c r="AI93" s="528"/>
      <c r="AJ93" s="528"/>
      <c r="AK93" s="528"/>
      <c r="AL93" s="528"/>
      <c r="AM93" s="528"/>
      <c r="AN93" s="528"/>
      <c r="AO93" s="528"/>
      <c r="AP93" s="528"/>
      <c r="AQ93" s="528"/>
      <c r="AR93" s="528"/>
      <c r="AS93" s="528"/>
      <c r="AT93" s="528"/>
      <c r="AU93" s="528"/>
      <c r="AV93" s="528"/>
      <c r="AW93" s="528"/>
      <c r="AX93" s="528"/>
      <c r="AY93" s="532"/>
      <c r="AZ93" s="418"/>
      <c r="BA93" s="418"/>
      <c r="BB93" s="418"/>
      <c r="BC93" s="418"/>
    </row>
    <row r="94" spans="1:55" s="2" customFormat="1" ht="15" thickBot="1" x14ac:dyDescent="0.35">
      <c r="A94" s="402"/>
      <c r="B94" s="526"/>
      <c r="C94" s="511"/>
      <c r="D94" s="535"/>
      <c r="E94" s="407"/>
      <c r="F94" s="157" t="s">
        <v>211</v>
      </c>
      <c r="G94" s="156">
        <f>G84/G81</f>
        <v>0.21282898447689141</v>
      </c>
      <c r="H94" s="155">
        <f>H84/H81</f>
        <v>0.35182100895325474</v>
      </c>
      <c r="I94" s="155">
        <f>I84/I81</f>
        <v>5.4920197678242896E-2</v>
      </c>
      <c r="J94" s="155">
        <f>J84/J81</f>
        <v>0.18860782534437703</v>
      </c>
      <c r="K94" s="154"/>
      <c r="L94" s="153">
        <f>L84/L81</f>
        <v>0.21282898447689141</v>
      </c>
      <c r="M94" s="152">
        <f>M84/M81</f>
        <v>0.35182100895325474</v>
      </c>
      <c r="N94" s="152">
        <f>N84/N81</f>
        <v>5.4920197678242896E-2</v>
      </c>
      <c r="O94" s="151">
        <f>O84/O81</f>
        <v>0.18860782534437703</v>
      </c>
      <c r="P94" s="150"/>
      <c r="Q94" s="544"/>
      <c r="R94" s="528"/>
      <c r="S94" s="528"/>
      <c r="T94" s="528"/>
      <c r="U94" s="528"/>
      <c r="V94" s="528"/>
      <c r="W94" s="528"/>
      <c r="X94" s="528"/>
      <c r="Y94" s="528"/>
      <c r="Z94" s="528"/>
      <c r="AA94" s="528"/>
      <c r="AB94" s="528"/>
      <c r="AC94" s="528"/>
      <c r="AD94" s="528"/>
      <c r="AE94" s="528"/>
      <c r="AF94" s="528"/>
      <c r="AG94" s="528"/>
      <c r="AH94" s="528"/>
      <c r="AI94" s="528"/>
      <c r="AJ94" s="528"/>
      <c r="AK94" s="528"/>
      <c r="AL94" s="528"/>
      <c r="AM94" s="528"/>
      <c r="AN94" s="528"/>
      <c r="AO94" s="528"/>
      <c r="AP94" s="528"/>
      <c r="AQ94" s="528"/>
      <c r="AR94" s="528"/>
      <c r="AS94" s="528"/>
      <c r="AT94" s="528"/>
      <c r="AU94" s="528"/>
      <c r="AV94" s="528"/>
      <c r="AW94" s="528"/>
      <c r="AX94" s="528"/>
      <c r="AY94" s="532"/>
      <c r="AZ94" s="418"/>
      <c r="BA94" s="418"/>
      <c r="BB94" s="418"/>
      <c r="BC94" s="418"/>
    </row>
    <row r="95" spans="1:55" s="2" customFormat="1" ht="14.7" customHeight="1" x14ac:dyDescent="0.3">
      <c r="A95" s="402"/>
      <c r="B95" s="526"/>
      <c r="C95" s="511"/>
      <c r="D95" s="420"/>
      <c r="E95" s="422" t="s">
        <v>210</v>
      </c>
      <c r="F95" s="149" t="s">
        <v>209</v>
      </c>
      <c r="G95" s="148">
        <f>G85/G81</f>
        <v>0.18164723336117056</v>
      </c>
      <c r="H95" s="147">
        <f>H85/H81</f>
        <v>7.1494436769262121E-2</v>
      </c>
      <c r="I95" s="147">
        <f>I85/I81</f>
        <v>0.14393429108566486</v>
      </c>
      <c r="J95" s="147">
        <f>J85/J81</f>
        <v>0.10526110585195343</v>
      </c>
      <c r="K95" s="146"/>
      <c r="L95" s="145">
        <f>L85/L81</f>
        <v>0.18164723336117056</v>
      </c>
      <c r="M95" s="144">
        <f>M85/M81</f>
        <v>7.1494436769262121E-2</v>
      </c>
      <c r="N95" s="144">
        <f>N85/N81</f>
        <v>0.14393429108566486</v>
      </c>
      <c r="O95" s="144">
        <f>O85/O81</f>
        <v>0.10526110585195343</v>
      </c>
      <c r="P95" s="143"/>
      <c r="Q95" s="544"/>
      <c r="R95" s="528"/>
      <c r="S95" s="528"/>
      <c r="T95" s="528"/>
      <c r="U95" s="528"/>
      <c r="V95" s="528"/>
      <c r="W95" s="528"/>
      <c r="X95" s="528"/>
      <c r="Y95" s="528"/>
      <c r="Z95" s="528"/>
      <c r="AA95" s="528"/>
      <c r="AB95" s="528"/>
      <c r="AC95" s="528"/>
      <c r="AD95" s="528"/>
      <c r="AE95" s="528"/>
      <c r="AF95" s="528"/>
      <c r="AG95" s="528"/>
      <c r="AH95" s="528"/>
      <c r="AI95" s="528"/>
      <c r="AJ95" s="528"/>
      <c r="AK95" s="528"/>
      <c r="AL95" s="528"/>
      <c r="AM95" s="528"/>
      <c r="AN95" s="528"/>
      <c r="AO95" s="528"/>
      <c r="AP95" s="528"/>
      <c r="AQ95" s="528"/>
      <c r="AR95" s="528"/>
      <c r="AS95" s="528"/>
      <c r="AT95" s="528"/>
      <c r="AU95" s="528"/>
      <c r="AV95" s="528"/>
      <c r="AW95" s="528"/>
      <c r="AX95" s="528"/>
      <c r="AY95" s="532"/>
      <c r="AZ95" s="418"/>
      <c r="BA95" s="418"/>
      <c r="BB95" s="418"/>
      <c r="BC95" s="418"/>
    </row>
    <row r="96" spans="1:55" s="2" customFormat="1" ht="14.7" customHeight="1" x14ac:dyDescent="0.3">
      <c r="A96" s="402"/>
      <c r="B96" s="526"/>
      <c r="C96" s="511"/>
      <c r="D96" s="420"/>
      <c r="E96" s="474"/>
      <c r="F96" s="142" t="s">
        <v>208</v>
      </c>
      <c r="G96" s="141">
        <f>G86/G81</f>
        <v>0</v>
      </c>
      <c r="H96" s="141">
        <f>H86/H81</f>
        <v>0</v>
      </c>
      <c r="I96" s="141">
        <f>I86/I81</f>
        <v>0</v>
      </c>
      <c r="J96" s="141">
        <f>J86/J81</f>
        <v>0</v>
      </c>
      <c r="K96" s="140"/>
      <c r="L96" s="91">
        <f>L86/L81</f>
        <v>0</v>
      </c>
      <c r="M96" s="91">
        <f>M86/M81</f>
        <v>0</v>
      </c>
      <c r="N96" s="91">
        <f>N86/N81</f>
        <v>0</v>
      </c>
      <c r="O96" s="91">
        <f>O86/O81</f>
        <v>0</v>
      </c>
      <c r="P96" s="139"/>
      <c r="Q96" s="544"/>
      <c r="R96" s="528"/>
      <c r="S96" s="528"/>
      <c r="T96" s="528"/>
      <c r="U96" s="528"/>
      <c r="V96" s="528"/>
      <c r="W96" s="528"/>
      <c r="X96" s="528"/>
      <c r="Y96" s="528"/>
      <c r="Z96" s="528"/>
      <c r="AA96" s="528"/>
      <c r="AB96" s="528"/>
      <c r="AC96" s="528"/>
      <c r="AD96" s="528"/>
      <c r="AE96" s="528"/>
      <c r="AF96" s="528"/>
      <c r="AG96" s="528"/>
      <c r="AH96" s="528"/>
      <c r="AI96" s="528"/>
      <c r="AJ96" s="528"/>
      <c r="AK96" s="528"/>
      <c r="AL96" s="528"/>
      <c r="AM96" s="528"/>
      <c r="AN96" s="528"/>
      <c r="AO96" s="528"/>
      <c r="AP96" s="528"/>
      <c r="AQ96" s="528"/>
      <c r="AR96" s="528"/>
      <c r="AS96" s="528"/>
      <c r="AT96" s="528"/>
      <c r="AU96" s="528"/>
      <c r="AV96" s="528"/>
      <c r="AW96" s="528"/>
      <c r="AX96" s="528"/>
      <c r="AY96" s="532"/>
      <c r="AZ96" s="418"/>
      <c r="BA96" s="418"/>
      <c r="BB96" s="418"/>
      <c r="BC96" s="418"/>
    </row>
    <row r="97" spans="1:56" ht="14.7" customHeight="1" x14ac:dyDescent="0.3">
      <c r="A97" s="402"/>
      <c r="B97" s="526"/>
      <c r="C97" s="511"/>
      <c r="D97" s="420"/>
      <c r="E97" s="474"/>
      <c r="F97" s="142" t="s">
        <v>207</v>
      </c>
      <c r="G97" s="141">
        <f>G87/G81</f>
        <v>4.2160006427720997E-2</v>
      </c>
      <c r="H97" s="141">
        <f>H87/H81</f>
        <v>6.1342296659468887E-2</v>
      </c>
      <c r="I97" s="141">
        <f>I87/I81</f>
        <v>7.4607594900349405E-2</v>
      </c>
      <c r="J97" s="141">
        <f>J87/J81</f>
        <v>9.0314131751442067E-2</v>
      </c>
      <c r="K97" s="140"/>
      <c r="L97" s="91">
        <f>L87/L81</f>
        <v>4.2160006427720997E-2</v>
      </c>
      <c r="M97" s="91">
        <f>M87/M81</f>
        <v>6.1342296659468887E-2</v>
      </c>
      <c r="N97" s="91">
        <f>N87/N81</f>
        <v>7.4607594900349405E-2</v>
      </c>
      <c r="O97" s="91">
        <f>O87/O81</f>
        <v>9.0314131751442067E-2</v>
      </c>
      <c r="P97" s="139"/>
      <c r="Q97" s="544"/>
      <c r="R97" s="528"/>
      <c r="S97" s="528"/>
      <c r="T97" s="528"/>
      <c r="U97" s="528"/>
      <c r="V97" s="528"/>
      <c r="W97" s="528"/>
      <c r="X97" s="528"/>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8"/>
      <c r="AY97" s="532"/>
      <c r="AZ97" s="418"/>
      <c r="BA97" s="418"/>
      <c r="BB97" s="418"/>
      <c r="BC97" s="418"/>
    </row>
    <row r="98" spans="1:56" ht="14.7" customHeight="1" x14ac:dyDescent="0.3">
      <c r="A98" s="402"/>
      <c r="B98" s="526"/>
      <c r="C98" s="511"/>
      <c r="D98" s="420"/>
      <c r="E98" s="474"/>
      <c r="F98" s="142" t="s">
        <v>206</v>
      </c>
      <c r="G98" s="141">
        <f>G88/G81</f>
        <v>0.56336377573421703</v>
      </c>
      <c r="H98" s="141">
        <f>H88/H81</f>
        <v>0.51534225761801433</v>
      </c>
      <c r="I98" s="141">
        <f>I88/I81</f>
        <v>0.72653791633574272</v>
      </c>
      <c r="J98" s="141">
        <f>J88/J81</f>
        <v>0.61581693705222729</v>
      </c>
      <c r="K98" s="140"/>
      <c r="L98" s="91">
        <f>L88/L81</f>
        <v>0.56336377573421703</v>
      </c>
      <c r="M98" s="91">
        <f>M88/M81</f>
        <v>0.51534225761801433</v>
      </c>
      <c r="N98" s="91">
        <f>N88/N81</f>
        <v>0.72653791633574272</v>
      </c>
      <c r="O98" s="91">
        <f>O88/O81</f>
        <v>0.61581693705222729</v>
      </c>
      <c r="P98" s="139"/>
      <c r="Q98" s="544"/>
      <c r="R98" s="528"/>
      <c r="S98" s="528"/>
      <c r="T98" s="528"/>
      <c r="U98" s="528"/>
      <c r="V98" s="528"/>
      <c r="W98" s="528"/>
      <c r="X98" s="528"/>
      <c r="Y98" s="528"/>
      <c r="Z98" s="528"/>
      <c r="AA98" s="528"/>
      <c r="AB98" s="528"/>
      <c r="AC98" s="528"/>
      <c r="AD98" s="528"/>
      <c r="AE98" s="528"/>
      <c r="AF98" s="528"/>
      <c r="AG98" s="528"/>
      <c r="AH98" s="528"/>
      <c r="AI98" s="528"/>
      <c r="AJ98" s="528"/>
      <c r="AK98" s="528"/>
      <c r="AL98" s="528"/>
      <c r="AM98" s="528"/>
      <c r="AN98" s="528"/>
      <c r="AO98" s="528"/>
      <c r="AP98" s="528"/>
      <c r="AQ98" s="528"/>
      <c r="AR98" s="528"/>
      <c r="AS98" s="528"/>
      <c r="AT98" s="528"/>
      <c r="AU98" s="528"/>
      <c r="AV98" s="528"/>
      <c r="AW98" s="528"/>
      <c r="AX98" s="528"/>
      <c r="AY98" s="532"/>
      <c r="AZ98" s="418"/>
      <c r="BA98" s="418"/>
      <c r="BB98" s="418"/>
      <c r="BC98" s="418"/>
    </row>
    <row r="99" spans="1:56" ht="15" customHeight="1" thickBot="1" x14ac:dyDescent="0.35">
      <c r="A99" s="402"/>
      <c r="B99" s="526"/>
      <c r="C99" s="496"/>
      <c r="D99" s="423"/>
      <c r="E99" s="425"/>
      <c r="F99" s="138" t="s">
        <v>205</v>
      </c>
      <c r="G99" s="137">
        <f>G89/G81</f>
        <v>0.21282898447689141</v>
      </c>
      <c r="H99" s="136">
        <f>H89/H81</f>
        <v>0.35182100895325474</v>
      </c>
      <c r="I99" s="136">
        <f>I89/I81</f>
        <v>5.4920197678242896E-2</v>
      </c>
      <c r="J99" s="136">
        <f>J89/J81</f>
        <v>0.18860782534437703</v>
      </c>
      <c r="K99" s="135"/>
      <c r="L99" s="134">
        <f>L89/L81</f>
        <v>0.21282898447689141</v>
      </c>
      <c r="M99" s="133">
        <f>M89/M81</f>
        <v>0.35182100895325474</v>
      </c>
      <c r="N99" s="133">
        <f>N89/N81</f>
        <v>5.4920197678242896E-2</v>
      </c>
      <c r="O99" s="133">
        <f>O89/O81</f>
        <v>0.18860782534437703</v>
      </c>
      <c r="P99" s="132"/>
      <c r="Q99" s="544"/>
      <c r="R99" s="528"/>
      <c r="S99" s="528"/>
      <c r="T99" s="528"/>
      <c r="U99" s="528"/>
      <c r="V99" s="528"/>
      <c r="W99" s="528"/>
      <c r="X99" s="528"/>
      <c r="Y99" s="528"/>
      <c r="Z99" s="528"/>
      <c r="AA99" s="528"/>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32"/>
      <c r="AZ99" s="418"/>
      <c r="BA99" s="418"/>
      <c r="BB99" s="418"/>
      <c r="BC99" s="418"/>
    </row>
    <row r="100" spans="1:56" ht="15" customHeight="1" x14ac:dyDescent="0.3">
      <c r="A100" s="402"/>
      <c r="B100" s="526"/>
      <c r="C100" s="529" t="s">
        <v>204</v>
      </c>
      <c r="D100" s="530"/>
      <c r="E100" s="531"/>
      <c r="F100" s="550" t="s">
        <v>203</v>
      </c>
      <c r="G100" s="131" t="str">
        <f>L100</f>
        <v>10 of 31</v>
      </c>
      <c r="H100" s="131" t="s">
        <v>202</v>
      </c>
      <c r="I100" s="458" t="s">
        <v>201</v>
      </c>
      <c r="J100" s="458"/>
      <c r="K100" s="458"/>
      <c r="L100" s="131" t="s">
        <v>202</v>
      </c>
      <c r="M100" s="131" t="s">
        <v>202</v>
      </c>
      <c r="N100" s="458" t="s">
        <v>201</v>
      </c>
      <c r="O100" s="458"/>
      <c r="P100" s="458"/>
      <c r="Q100" s="544"/>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c r="AP100" s="528"/>
      <c r="AQ100" s="528"/>
      <c r="AR100" s="528"/>
      <c r="AS100" s="528"/>
      <c r="AT100" s="528"/>
      <c r="AU100" s="528"/>
      <c r="AV100" s="528"/>
      <c r="AW100" s="528"/>
      <c r="AX100" s="528"/>
      <c r="AY100" s="532"/>
      <c r="AZ100" s="418"/>
      <c r="BA100" s="418"/>
      <c r="BB100" s="418"/>
      <c r="BC100" s="418"/>
    </row>
    <row r="101" spans="1:56" x14ac:dyDescent="0.3">
      <c r="A101" s="402"/>
      <c r="B101" s="526"/>
      <c r="C101" s="555" t="s">
        <v>200</v>
      </c>
      <c r="D101" s="556"/>
      <c r="E101" s="557"/>
      <c r="F101" s="551"/>
      <c r="G101" s="129">
        <f>L101</f>
        <v>134854</v>
      </c>
      <c r="H101" s="129">
        <f>M101</f>
        <v>132343.5</v>
      </c>
      <c r="I101" s="462" t="s">
        <v>199</v>
      </c>
      <c r="J101" s="462"/>
      <c r="K101" s="463"/>
      <c r="L101" s="129">
        <v>134854</v>
      </c>
      <c r="M101" s="129">
        <v>132343.5</v>
      </c>
      <c r="N101" s="462" t="s">
        <v>199</v>
      </c>
      <c r="O101" s="462"/>
      <c r="P101" s="463"/>
      <c r="Q101" s="544"/>
      <c r="R101" s="528"/>
      <c r="S101" s="528"/>
      <c r="T101" s="528"/>
      <c r="U101" s="528"/>
      <c r="V101" s="528"/>
      <c r="W101" s="528"/>
      <c r="X101" s="528"/>
      <c r="Y101" s="528"/>
      <c r="Z101" s="528"/>
      <c r="AA101" s="528"/>
      <c r="AB101" s="528"/>
      <c r="AC101" s="528"/>
      <c r="AD101" s="528"/>
      <c r="AE101" s="528"/>
      <c r="AF101" s="528"/>
      <c r="AG101" s="528"/>
      <c r="AH101" s="528"/>
      <c r="AI101" s="528"/>
      <c r="AJ101" s="528"/>
      <c r="AK101" s="528"/>
      <c r="AL101" s="528"/>
      <c r="AM101" s="528"/>
      <c r="AN101" s="528"/>
      <c r="AO101" s="528"/>
      <c r="AP101" s="528"/>
      <c r="AQ101" s="528"/>
      <c r="AR101" s="528"/>
      <c r="AS101" s="528"/>
      <c r="AT101" s="528"/>
      <c r="AU101" s="528"/>
      <c r="AV101" s="528"/>
      <c r="AW101" s="528"/>
      <c r="AX101" s="528"/>
      <c r="AY101" s="532"/>
      <c r="AZ101" s="418"/>
      <c r="BA101" s="418"/>
      <c r="BB101" s="418"/>
      <c r="BC101" s="418"/>
    </row>
    <row r="102" spans="1:56" x14ac:dyDescent="0.3">
      <c r="A102" s="402"/>
      <c r="B102" s="527"/>
      <c r="C102" s="558" t="s">
        <v>77</v>
      </c>
      <c r="D102" s="559"/>
      <c r="E102" s="560"/>
      <c r="F102" s="128" t="s">
        <v>198</v>
      </c>
      <c r="G102" s="127">
        <v>0</v>
      </c>
      <c r="H102" s="127">
        <v>0</v>
      </c>
      <c r="I102" s="126">
        <v>0</v>
      </c>
      <c r="J102" s="125">
        <v>0</v>
      </c>
      <c r="K102" s="124"/>
      <c r="L102" s="127">
        <v>0</v>
      </c>
      <c r="M102" s="127">
        <v>0</v>
      </c>
      <c r="N102" s="126">
        <v>0</v>
      </c>
      <c r="O102" s="125">
        <v>0</v>
      </c>
      <c r="P102" s="124"/>
      <c r="Q102" s="545"/>
      <c r="R102" s="528"/>
      <c r="S102" s="528"/>
      <c r="T102" s="528"/>
      <c r="U102" s="528"/>
      <c r="V102" s="528"/>
      <c r="W102" s="528"/>
      <c r="X102" s="528"/>
      <c r="Y102" s="528"/>
      <c r="Z102" s="528"/>
      <c r="AA102" s="528"/>
      <c r="AB102" s="528"/>
      <c r="AC102" s="528"/>
      <c r="AD102" s="528"/>
      <c r="AE102" s="528"/>
      <c r="AF102" s="528"/>
      <c r="AG102" s="528"/>
      <c r="AH102" s="528"/>
      <c r="AI102" s="528"/>
      <c r="AJ102" s="528"/>
      <c r="AK102" s="528"/>
      <c r="AL102" s="528"/>
      <c r="AM102" s="528"/>
      <c r="AN102" s="528"/>
      <c r="AO102" s="528"/>
      <c r="AP102" s="528"/>
      <c r="AQ102" s="528"/>
      <c r="AR102" s="528"/>
      <c r="AS102" s="528"/>
      <c r="AT102" s="528"/>
      <c r="AU102" s="528"/>
      <c r="AV102" s="528"/>
      <c r="AW102" s="528"/>
      <c r="AX102" s="528"/>
      <c r="AY102" s="532"/>
      <c r="AZ102" s="418"/>
      <c r="BA102" s="418"/>
      <c r="BB102" s="418"/>
      <c r="BC102" s="418"/>
    </row>
    <row r="103" spans="1:56" s="108" customFormat="1" hidden="1" x14ac:dyDescent="0.3">
      <c r="A103" s="402"/>
      <c r="B103" s="123"/>
      <c r="C103" s="122"/>
      <c r="D103" s="121"/>
      <c r="E103" s="121"/>
      <c r="F103" s="120"/>
      <c r="G103" s="561" t="s">
        <v>197</v>
      </c>
      <c r="H103" s="562"/>
      <c r="I103" s="563" t="s">
        <v>196</v>
      </c>
      <c r="J103" s="563"/>
      <c r="K103" s="561"/>
      <c r="L103" s="554" t="s">
        <v>161</v>
      </c>
      <c r="M103" s="552"/>
      <c r="N103" s="552"/>
      <c r="O103" s="552"/>
      <c r="P103" s="564"/>
      <c r="Q103" s="570" t="s">
        <v>160</v>
      </c>
      <c r="R103" s="552"/>
      <c r="S103" s="552"/>
      <c r="T103" s="552"/>
      <c r="U103" s="553"/>
      <c r="V103" s="552" t="s">
        <v>159</v>
      </c>
      <c r="W103" s="552"/>
      <c r="X103" s="552"/>
      <c r="Y103" s="552"/>
      <c r="Z103" s="564"/>
      <c r="AA103" s="570" t="s">
        <v>158</v>
      </c>
      <c r="AB103" s="552"/>
      <c r="AC103" s="552"/>
      <c r="AD103" s="552"/>
      <c r="AE103" s="553"/>
      <c r="AF103" s="552" t="s">
        <v>157</v>
      </c>
      <c r="AG103" s="552"/>
      <c r="AH103" s="552"/>
      <c r="AI103" s="552"/>
      <c r="AJ103" s="553"/>
      <c r="AK103" s="552" t="s">
        <v>156</v>
      </c>
      <c r="AL103" s="552"/>
      <c r="AM103" s="552"/>
      <c r="AN103" s="552"/>
      <c r="AO103" s="553"/>
      <c r="AP103" s="554" t="s">
        <v>155</v>
      </c>
      <c r="AQ103" s="552"/>
      <c r="AR103" s="552"/>
      <c r="AS103" s="552"/>
      <c r="AT103" s="553"/>
      <c r="AU103" s="552" t="s">
        <v>154</v>
      </c>
      <c r="AV103" s="552"/>
      <c r="AW103" s="552"/>
      <c r="AX103" s="552"/>
      <c r="AY103" s="552"/>
      <c r="AZ103" s="110"/>
      <c r="BA103" s="110"/>
      <c r="BB103" s="110"/>
      <c r="BC103" s="110"/>
      <c r="BD103" s="109"/>
    </row>
    <row r="104" spans="1:56" s="108" customFormat="1" ht="28.8" hidden="1" x14ac:dyDescent="0.3">
      <c r="A104" s="402"/>
      <c r="B104" s="123"/>
      <c r="C104" s="122"/>
      <c r="D104" s="121"/>
      <c r="E104" s="121"/>
      <c r="F104" s="120"/>
      <c r="G104" s="115">
        <v>2024</v>
      </c>
      <c r="H104" s="112">
        <v>2025</v>
      </c>
      <c r="I104" s="119">
        <v>2024</v>
      </c>
      <c r="J104" s="119">
        <v>2025</v>
      </c>
      <c r="K104" s="118" t="s">
        <v>195</v>
      </c>
      <c r="L104" s="115" t="s">
        <v>194</v>
      </c>
      <c r="M104" s="112" t="s">
        <v>193</v>
      </c>
      <c r="N104" s="112" t="s">
        <v>192</v>
      </c>
      <c r="O104" s="112" t="s">
        <v>191</v>
      </c>
      <c r="P104" s="117" t="s">
        <v>190</v>
      </c>
      <c r="Q104" s="116" t="s">
        <v>194</v>
      </c>
      <c r="R104" s="112" t="s">
        <v>193</v>
      </c>
      <c r="S104" s="112" t="s">
        <v>192</v>
      </c>
      <c r="T104" s="112" t="s">
        <v>191</v>
      </c>
      <c r="U104" s="114" t="s">
        <v>190</v>
      </c>
      <c r="V104" s="113" t="s">
        <v>194</v>
      </c>
      <c r="W104" s="112" t="s">
        <v>193</v>
      </c>
      <c r="X104" s="112" t="s">
        <v>192</v>
      </c>
      <c r="Y104" s="112" t="s">
        <v>191</v>
      </c>
      <c r="Z104" s="117" t="s">
        <v>190</v>
      </c>
      <c r="AA104" s="116" t="s">
        <v>194</v>
      </c>
      <c r="AB104" s="112" t="s">
        <v>193</v>
      </c>
      <c r="AC104" s="112" t="s">
        <v>192</v>
      </c>
      <c r="AD104" s="112" t="s">
        <v>191</v>
      </c>
      <c r="AE104" s="114" t="s">
        <v>190</v>
      </c>
      <c r="AF104" s="113" t="s">
        <v>194</v>
      </c>
      <c r="AG104" s="112" t="s">
        <v>193</v>
      </c>
      <c r="AH104" s="112" t="s">
        <v>192</v>
      </c>
      <c r="AI104" s="112" t="s">
        <v>191</v>
      </c>
      <c r="AJ104" s="114" t="s">
        <v>190</v>
      </c>
      <c r="AK104" s="113" t="s">
        <v>194</v>
      </c>
      <c r="AL104" s="112" t="s">
        <v>193</v>
      </c>
      <c r="AM104" s="112" t="s">
        <v>192</v>
      </c>
      <c r="AN104" s="112" t="s">
        <v>191</v>
      </c>
      <c r="AO104" s="114" t="s">
        <v>190</v>
      </c>
      <c r="AP104" s="115" t="s">
        <v>194</v>
      </c>
      <c r="AQ104" s="112" t="s">
        <v>193</v>
      </c>
      <c r="AR104" s="112" t="s">
        <v>192</v>
      </c>
      <c r="AS104" s="112" t="s">
        <v>191</v>
      </c>
      <c r="AT104" s="114" t="s">
        <v>190</v>
      </c>
      <c r="AU104" s="113" t="s">
        <v>194</v>
      </c>
      <c r="AV104" s="112" t="s">
        <v>193</v>
      </c>
      <c r="AW104" s="112" t="s">
        <v>192</v>
      </c>
      <c r="AX104" s="112" t="s">
        <v>191</v>
      </c>
      <c r="AY104" s="111" t="s">
        <v>190</v>
      </c>
      <c r="AZ104" s="110"/>
      <c r="BA104" s="110"/>
      <c r="BB104" s="110"/>
      <c r="BC104" s="110"/>
      <c r="BD104" s="109"/>
    </row>
    <row r="105" spans="1:56" x14ac:dyDescent="0.3">
      <c r="A105" s="402"/>
      <c r="B105" s="565" t="s">
        <v>32</v>
      </c>
      <c r="C105" s="568" t="s">
        <v>189</v>
      </c>
      <c r="D105" s="569" t="s">
        <v>77</v>
      </c>
      <c r="E105" s="569" t="s">
        <v>188</v>
      </c>
      <c r="F105" s="107" t="s">
        <v>187</v>
      </c>
      <c r="G105" s="91">
        <f>SUM(G106:G112)</f>
        <v>0.97</v>
      </c>
      <c r="H105" s="91">
        <f>SUM(H106:H112)</f>
        <v>0.96259891368131256</v>
      </c>
      <c r="I105" s="105"/>
      <c r="J105" s="105"/>
      <c r="K105" s="104"/>
      <c r="L105" s="91">
        <f>SUM(L106:L112)</f>
        <v>0.95100000000000007</v>
      </c>
      <c r="M105" s="91">
        <f>SUM(M106:M112)</f>
        <v>0.9416489353480173</v>
      </c>
      <c r="N105" s="105"/>
      <c r="O105" s="105"/>
      <c r="P105" s="106"/>
      <c r="Q105" s="91">
        <f>SUM(Q106:Q112)</f>
        <v>1.0006402779764407</v>
      </c>
      <c r="R105" s="91">
        <f>SUM(R106:R112)</f>
        <v>1</v>
      </c>
      <c r="S105" s="105"/>
      <c r="T105" s="105"/>
      <c r="U105" s="106"/>
      <c r="V105" s="91">
        <f>SUM(V106:V112)</f>
        <v>1</v>
      </c>
      <c r="W105" s="91">
        <f>SUM(W106:W112)</f>
        <v>1</v>
      </c>
      <c r="X105" s="105"/>
      <c r="Y105" s="105"/>
      <c r="Z105" s="106"/>
      <c r="AA105" s="91">
        <f>SUM(AA106:AA112)</f>
        <v>1</v>
      </c>
      <c r="AB105" s="91">
        <f>SUM(AB106:AB112)</f>
        <v>1</v>
      </c>
      <c r="AC105" s="105"/>
      <c r="AD105" s="105"/>
      <c r="AE105" s="106"/>
      <c r="AF105" s="91">
        <f>SUM(AF106:AF112)</f>
        <v>0</v>
      </c>
      <c r="AG105" s="91">
        <f>SUM(AG106:AG112)</f>
        <v>0</v>
      </c>
      <c r="AH105" s="105"/>
      <c r="AI105" s="105"/>
      <c r="AJ105" s="106"/>
      <c r="AK105" s="91">
        <f>SUM(AK106:AK112)</f>
        <v>0</v>
      </c>
      <c r="AL105" s="91">
        <f>SUM(AL106:AL112)</f>
        <v>0</v>
      </c>
      <c r="AM105" s="105"/>
      <c r="AN105" s="105"/>
      <c r="AO105" s="106"/>
      <c r="AP105" s="91">
        <f>SUM(AP106:AP112)</f>
        <v>1</v>
      </c>
      <c r="AQ105" s="91">
        <f>SUM(AQ106:AQ112)</f>
        <v>1</v>
      </c>
      <c r="AR105" s="105"/>
      <c r="AS105" s="105"/>
      <c r="AT105" s="106"/>
      <c r="AU105" s="91">
        <f>SUM(AU106:AU112)</f>
        <v>0</v>
      </c>
      <c r="AV105" s="91">
        <f>SUM(AV106:AV112)</f>
        <v>0</v>
      </c>
      <c r="AW105" s="105"/>
      <c r="AX105" s="105"/>
      <c r="AY105" s="104"/>
      <c r="AZ105" s="418" t="s">
        <v>186</v>
      </c>
      <c r="BA105" s="418" t="s">
        <v>185</v>
      </c>
      <c r="BB105" s="418" t="s">
        <v>184</v>
      </c>
      <c r="BC105" s="571" t="s">
        <v>183</v>
      </c>
    </row>
    <row r="106" spans="1:56" x14ac:dyDescent="0.3">
      <c r="A106" s="402"/>
      <c r="B106" s="566"/>
      <c r="C106" s="568"/>
      <c r="D106" s="569"/>
      <c r="E106" s="569"/>
      <c r="F106" s="103" t="s">
        <v>182</v>
      </c>
      <c r="G106" s="91">
        <v>0.09</v>
      </c>
      <c r="H106" s="91">
        <v>0.10322498172467226</v>
      </c>
      <c r="I106" s="101"/>
      <c r="J106" s="101"/>
      <c r="K106" s="100"/>
      <c r="L106" s="91">
        <v>0.128</v>
      </c>
      <c r="M106" s="91">
        <v>0.13433216199142034</v>
      </c>
      <c r="N106" s="101"/>
      <c r="O106" s="101"/>
      <c r="P106" s="102"/>
      <c r="Q106" s="91">
        <v>1.3640277976440646E-2</v>
      </c>
      <c r="R106" s="91">
        <v>3.5650890783413526E-2</v>
      </c>
      <c r="S106" s="101"/>
      <c r="T106" s="101"/>
      <c r="U106" s="102"/>
      <c r="V106" s="91">
        <v>0</v>
      </c>
      <c r="W106" s="91">
        <v>0.11553077939083682</v>
      </c>
      <c r="X106" s="101"/>
      <c r="Y106" s="101"/>
      <c r="Z106" s="102"/>
      <c r="AA106" s="91">
        <v>0.32254168590220911</v>
      </c>
      <c r="AB106" s="91">
        <v>0.11709473687753068</v>
      </c>
      <c r="AC106" s="101"/>
      <c r="AD106" s="101"/>
      <c r="AE106" s="102"/>
      <c r="AF106" s="91">
        <v>0</v>
      </c>
      <c r="AG106" s="91">
        <v>0</v>
      </c>
      <c r="AH106" s="101"/>
      <c r="AI106" s="101"/>
      <c r="AJ106" s="102"/>
      <c r="AK106" s="91">
        <v>0</v>
      </c>
      <c r="AL106" s="91">
        <v>0</v>
      </c>
      <c r="AM106" s="101"/>
      <c r="AN106" s="101"/>
      <c r="AO106" s="102"/>
      <c r="AP106" s="91">
        <v>0</v>
      </c>
      <c r="AQ106" s="91">
        <v>0</v>
      </c>
      <c r="AR106" s="101"/>
      <c r="AS106" s="101"/>
      <c r="AT106" s="102"/>
      <c r="AU106" s="91">
        <v>0</v>
      </c>
      <c r="AV106" s="91">
        <v>0</v>
      </c>
      <c r="AW106" s="101"/>
      <c r="AX106" s="101"/>
      <c r="AY106" s="100"/>
      <c r="AZ106" s="418"/>
      <c r="BA106" s="418"/>
      <c r="BB106" s="418"/>
      <c r="BC106" s="418"/>
    </row>
    <row r="107" spans="1:56" x14ac:dyDescent="0.3">
      <c r="A107" s="402"/>
      <c r="B107" s="566"/>
      <c r="C107" s="568"/>
      <c r="D107" s="569"/>
      <c r="E107" s="569"/>
      <c r="F107" s="103" t="s">
        <v>181</v>
      </c>
      <c r="G107" s="91">
        <v>0.18</v>
      </c>
      <c r="H107" s="91">
        <v>0.26549332802618358</v>
      </c>
      <c r="I107" s="101"/>
      <c r="J107" s="101"/>
      <c r="K107" s="100"/>
      <c r="L107" s="91">
        <v>8.5999999999999993E-2</v>
      </c>
      <c r="M107" s="91">
        <v>0.26162546672667808</v>
      </c>
      <c r="N107" s="101"/>
      <c r="O107" s="101"/>
      <c r="P107" s="102"/>
      <c r="Q107" s="91">
        <v>0.28699999999999998</v>
      </c>
      <c r="R107" s="91">
        <v>0.25010968739321893</v>
      </c>
      <c r="S107" s="101"/>
      <c r="T107" s="101"/>
      <c r="U107" s="102"/>
      <c r="V107" s="91">
        <v>0.71799999999999997</v>
      </c>
      <c r="W107" s="91">
        <v>0.55785054833337611</v>
      </c>
      <c r="X107" s="101"/>
      <c r="Y107" s="101"/>
      <c r="Z107" s="102"/>
      <c r="AA107" s="91">
        <v>0</v>
      </c>
      <c r="AB107" s="91">
        <v>0</v>
      </c>
      <c r="AC107" s="101"/>
      <c r="AD107" s="101"/>
      <c r="AE107" s="102"/>
      <c r="AF107" s="91">
        <v>0</v>
      </c>
      <c r="AG107" s="91">
        <v>0</v>
      </c>
      <c r="AH107" s="101"/>
      <c r="AI107" s="101"/>
      <c r="AJ107" s="102"/>
      <c r="AK107" s="91">
        <v>0</v>
      </c>
      <c r="AL107" s="91">
        <v>0</v>
      </c>
      <c r="AM107" s="101"/>
      <c r="AN107" s="101"/>
      <c r="AO107" s="102"/>
      <c r="AP107" s="91">
        <v>0</v>
      </c>
      <c r="AQ107" s="91">
        <v>0</v>
      </c>
      <c r="AR107" s="101"/>
      <c r="AS107" s="101"/>
      <c r="AT107" s="102"/>
      <c r="AU107" s="91">
        <v>0</v>
      </c>
      <c r="AV107" s="91">
        <v>0</v>
      </c>
      <c r="AW107" s="101"/>
      <c r="AX107" s="101"/>
      <c r="AY107" s="100"/>
      <c r="AZ107" s="418"/>
      <c r="BA107" s="418"/>
      <c r="BB107" s="418"/>
      <c r="BC107" s="418"/>
    </row>
    <row r="108" spans="1:56" x14ac:dyDescent="0.3">
      <c r="A108" s="402"/>
      <c r="B108" s="566"/>
      <c r="C108" s="568"/>
      <c r="D108" s="569"/>
      <c r="E108" s="569"/>
      <c r="F108" s="103" t="s">
        <v>180</v>
      </c>
      <c r="G108" s="91">
        <v>0.15</v>
      </c>
      <c r="H108" s="91">
        <v>0.20239757045383505</v>
      </c>
      <c r="I108" s="101"/>
      <c r="J108" s="101"/>
      <c r="K108" s="100"/>
      <c r="L108" s="91">
        <v>0.2</v>
      </c>
      <c r="M108" s="91">
        <v>0.21465888512124526</v>
      </c>
      <c r="N108" s="101"/>
      <c r="O108" s="101"/>
      <c r="P108" s="102"/>
      <c r="Q108" s="91">
        <v>8.5999999999999993E-2</v>
      </c>
      <c r="R108" s="91">
        <v>0.17722058869397367</v>
      </c>
      <c r="S108" s="101"/>
      <c r="T108" s="101"/>
      <c r="U108" s="102"/>
      <c r="V108" s="91">
        <v>8.6999999999999994E-2</v>
      </c>
      <c r="W108" s="91">
        <v>0.26483201364649134</v>
      </c>
      <c r="X108" s="101"/>
      <c r="Y108" s="101"/>
      <c r="Z108" s="102"/>
      <c r="AA108" s="91">
        <v>7.6784432523443427E-2</v>
      </c>
      <c r="AB108" s="91">
        <v>2.6914112598357055E-2</v>
      </c>
      <c r="AC108" s="101"/>
      <c r="AD108" s="101"/>
      <c r="AE108" s="102"/>
      <c r="AF108" s="91">
        <v>0</v>
      </c>
      <c r="AG108" s="91">
        <v>0</v>
      </c>
      <c r="AH108" s="101"/>
      <c r="AI108" s="101"/>
      <c r="AJ108" s="102"/>
      <c r="AK108" s="91">
        <v>0</v>
      </c>
      <c r="AL108" s="91">
        <v>0</v>
      </c>
      <c r="AM108" s="101"/>
      <c r="AN108" s="101"/>
      <c r="AO108" s="102"/>
      <c r="AP108" s="91">
        <v>0</v>
      </c>
      <c r="AQ108" s="91">
        <v>9.443958299228418E-2</v>
      </c>
      <c r="AR108" s="101"/>
      <c r="AS108" s="101"/>
      <c r="AT108" s="102"/>
      <c r="AU108" s="91">
        <v>0</v>
      </c>
      <c r="AV108" s="91">
        <v>0</v>
      </c>
      <c r="AW108" s="101"/>
      <c r="AX108" s="101"/>
      <c r="AY108" s="100"/>
      <c r="AZ108" s="418"/>
      <c r="BA108" s="418"/>
      <c r="BB108" s="418"/>
      <c r="BC108" s="418"/>
    </row>
    <row r="109" spans="1:56" x14ac:dyDescent="0.3">
      <c r="A109" s="402"/>
      <c r="B109" s="566"/>
      <c r="C109" s="568"/>
      <c r="D109" s="569"/>
      <c r="E109" s="569"/>
      <c r="F109" s="103" t="s">
        <v>179</v>
      </c>
      <c r="G109" s="91">
        <v>0.2</v>
      </c>
      <c r="H109" s="91">
        <v>0.16327581077972578</v>
      </c>
      <c r="I109" s="101"/>
      <c r="J109" s="101"/>
      <c r="K109" s="100"/>
      <c r="L109" s="91">
        <v>0.16600000000000001</v>
      </c>
      <c r="M109" s="91">
        <v>0.14858087681544638</v>
      </c>
      <c r="N109" s="101"/>
      <c r="O109" s="101"/>
      <c r="P109" s="102"/>
      <c r="Q109" s="91">
        <v>0.27400000000000002</v>
      </c>
      <c r="R109" s="91">
        <v>0.20229877868498686</v>
      </c>
      <c r="S109" s="101"/>
      <c r="T109" s="101"/>
      <c r="U109" s="102"/>
      <c r="V109" s="91">
        <v>0.19500000000000001</v>
      </c>
      <c r="W109" s="91">
        <v>5.9030932129422564E-2</v>
      </c>
      <c r="X109" s="101"/>
      <c r="Y109" s="101"/>
      <c r="Z109" s="102"/>
      <c r="AA109" s="91">
        <v>0</v>
      </c>
      <c r="AB109" s="91">
        <v>0</v>
      </c>
      <c r="AC109" s="101"/>
      <c r="AD109" s="101"/>
      <c r="AE109" s="102"/>
      <c r="AF109" s="91">
        <v>0</v>
      </c>
      <c r="AG109" s="91">
        <v>0</v>
      </c>
      <c r="AH109" s="101"/>
      <c r="AI109" s="101"/>
      <c r="AJ109" s="102"/>
      <c r="AK109" s="91">
        <v>0</v>
      </c>
      <c r="AL109" s="91">
        <v>0</v>
      </c>
      <c r="AM109" s="101"/>
      <c r="AN109" s="101"/>
      <c r="AO109" s="102"/>
      <c r="AP109" s="91">
        <v>0.495</v>
      </c>
      <c r="AQ109" s="91">
        <v>0.40260849439258112</v>
      </c>
      <c r="AR109" s="101"/>
      <c r="AS109" s="101"/>
      <c r="AT109" s="102"/>
      <c r="AU109" s="91">
        <v>0</v>
      </c>
      <c r="AV109" s="91">
        <v>0</v>
      </c>
      <c r="AW109" s="101"/>
      <c r="AX109" s="101"/>
      <c r="AY109" s="100"/>
      <c r="AZ109" s="418"/>
      <c r="BA109" s="418"/>
      <c r="BB109" s="418"/>
      <c r="BC109" s="418"/>
    </row>
    <row r="110" spans="1:56" x14ac:dyDescent="0.3">
      <c r="A110" s="402"/>
      <c r="B110" s="566"/>
      <c r="C110" s="568"/>
      <c r="D110" s="569"/>
      <c r="E110" s="569"/>
      <c r="F110" s="103" t="s">
        <v>178</v>
      </c>
      <c r="G110" s="91">
        <v>0.18</v>
      </c>
      <c r="H110" s="91">
        <v>0.12176397775308534</v>
      </c>
      <c r="I110" s="101"/>
      <c r="J110" s="101"/>
      <c r="K110" s="100"/>
      <c r="L110" s="91">
        <v>0.255</v>
      </c>
      <c r="M110" s="91">
        <v>0.14625394633533509</v>
      </c>
      <c r="N110" s="101"/>
      <c r="O110" s="101"/>
      <c r="P110" s="102"/>
      <c r="Q110" s="91">
        <v>8.2000000000000003E-2</v>
      </c>
      <c r="R110" s="91">
        <v>8.7346605872038643E-2</v>
      </c>
      <c r="S110" s="101"/>
      <c r="T110" s="101"/>
      <c r="U110" s="102"/>
      <c r="V110" s="91">
        <v>0</v>
      </c>
      <c r="W110" s="91">
        <v>1.247236458912955E-3</v>
      </c>
      <c r="X110" s="101"/>
      <c r="Y110" s="101"/>
      <c r="Z110" s="102"/>
      <c r="AA110" s="91">
        <v>0</v>
      </c>
      <c r="AB110" s="91">
        <v>0</v>
      </c>
      <c r="AC110" s="101"/>
      <c r="AD110" s="101"/>
      <c r="AE110" s="102"/>
      <c r="AF110" s="91">
        <v>0</v>
      </c>
      <c r="AG110" s="91">
        <v>0</v>
      </c>
      <c r="AH110" s="101"/>
      <c r="AI110" s="101"/>
      <c r="AJ110" s="102"/>
      <c r="AK110" s="91">
        <v>0</v>
      </c>
      <c r="AL110" s="91">
        <v>0</v>
      </c>
      <c r="AM110" s="101"/>
      <c r="AN110" s="101"/>
      <c r="AO110" s="102"/>
      <c r="AP110" s="91">
        <v>0.161</v>
      </c>
      <c r="AQ110" s="91">
        <v>0.17399916287432293</v>
      </c>
      <c r="AR110" s="101"/>
      <c r="AS110" s="101"/>
      <c r="AT110" s="102"/>
      <c r="AU110" s="91">
        <v>0</v>
      </c>
      <c r="AV110" s="91">
        <v>0</v>
      </c>
      <c r="AW110" s="101"/>
      <c r="AX110" s="101"/>
      <c r="AY110" s="100"/>
      <c r="AZ110" s="418"/>
      <c r="BA110" s="418"/>
      <c r="BB110" s="418"/>
      <c r="BC110" s="418"/>
    </row>
    <row r="111" spans="1:56" x14ac:dyDescent="0.3">
      <c r="A111" s="402"/>
      <c r="B111" s="566"/>
      <c r="C111" s="568"/>
      <c r="D111" s="569"/>
      <c r="E111" s="569"/>
      <c r="F111" s="103" t="s">
        <v>177</v>
      </c>
      <c r="G111" s="91">
        <v>0.1</v>
      </c>
      <c r="H111" s="91">
        <v>6.3783137996232503E-2</v>
      </c>
      <c r="I111" s="101"/>
      <c r="J111" s="101"/>
      <c r="K111" s="100"/>
      <c r="L111" s="91">
        <v>0.10100000000000001</v>
      </c>
      <c r="M111" s="91">
        <v>2.604918816368575E-2</v>
      </c>
      <c r="N111" s="101"/>
      <c r="O111" s="101"/>
      <c r="P111" s="102"/>
      <c r="Q111" s="91">
        <v>0.13300000000000001</v>
      </c>
      <c r="R111" s="91">
        <v>0.14815004827443037</v>
      </c>
      <c r="S111" s="101"/>
      <c r="T111" s="101"/>
      <c r="U111" s="102"/>
      <c r="V111" s="91">
        <v>0</v>
      </c>
      <c r="W111" s="91">
        <v>0</v>
      </c>
      <c r="X111" s="101"/>
      <c r="Y111" s="101"/>
      <c r="Z111" s="102"/>
      <c r="AA111" s="91">
        <v>0.19192827592960934</v>
      </c>
      <c r="AB111" s="91">
        <v>0.77843507822784164</v>
      </c>
      <c r="AC111" s="101"/>
      <c r="AD111" s="101"/>
      <c r="AE111" s="102"/>
      <c r="AF111" s="91">
        <v>0</v>
      </c>
      <c r="AG111" s="91">
        <v>0</v>
      </c>
      <c r="AH111" s="101"/>
      <c r="AI111" s="101"/>
      <c r="AJ111" s="102"/>
      <c r="AK111" s="91">
        <v>0</v>
      </c>
      <c r="AL111" s="91">
        <v>0</v>
      </c>
      <c r="AM111" s="101"/>
      <c r="AN111" s="101"/>
      <c r="AO111" s="102"/>
      <c r="AP111" s="91">
        <v>0</v>
      </c>
      <c r="AQ111" s="91">
        <v>9.5635020751680194E-4</v>
      </c>
      <c r="AR111" s="101"/>
      <c r="AS111" s="101"/>
      <c r="AT111" s="102"/>
      <c r="AU111" s="91">
        <v>0</v>
      </c>
      <c r="AV111" s="91">
        <v>0</v>
      </c>
      <c r="AW111" s="101"/>
      <c r="AX111" s="101"/>
      <c r="AY111" s="100"/>
      <c r="AZ111" s="418"/>
      <c r="BA111" s="418"/>
      <c r="BB111" s="418"/>
      <c r="BC111" s="418"/>
    </row>
    <row r="112" spans="1:56" x14ac:dyDescent="0.3">
      <c r="A112" s="402"/>
      <c r="B112" s="566"/>
      <c r="C112" s="568"/>
      <c r="D112" s="569"/>
      <c r="E112" s="569"/>
      <c r="F112" s="103" t="s">
        <v>176</v>
      </c>
      <c r="G112" s="91">
        <v>7.0000000000000007E-2</v>
      </c>
      <c r="H112" s="91">
        <v>4.2660106947578047E-2</v>
      </c>
      <c r="I112" s="101"/>
      <c r="J112" s="101"/>
      <c r="K112" s="100"/>
      <c r="L112" s="91">
        <v>1.4999999999999999E-2</v>
      </c>
      <c r="M112" s="91">
        <v>1.0148410194206429E-2</v>
      </c>
      <c r="N112" s="101"/>
      <c r="O112" s="101"/>
      <c r="P112" s="102"/>
      <c r="Q112" s="91">
        <v>0.125</v>
      </c>
      <c r="R112" s="91">
        <v>9.9223400297937997E-2</v>
      </c>
      <c r="S112" s="101"/>
      <c r="T112" s="101"/>
      <c r="U112" s="102"/>
      <c r="V112" s="91">
        <v>0</v>
      </c>
      <c r="W112" s="91">
        <v>1.5084900409602154E-3</v>
      </c>
      <c r="X112" s="101"/>
      <c r="Y112" s="101"/>
      <c r="Z112" s="102"/>
      <c r="AA112" s="91">
        <v>0.40874560564473811</v>
      </c>
      <c r="AB112" s="91">
        <v>7.7556072296270609E-2</v>
      </c>
      <c r="AC112" s="101"/>
      <c r="AD112" s="101"/>
      <c r="AE112" s="102"/>
      <c r="AF112" s="91">
        <v>0</v>
      </c>
      <c r="AG112" s="91">
        <v>0</v>
      </c>
      <c r="AH112" s="101"/>
      <c r="AI112" s="101"/>
      <c r="AJ112" s="102"/>
      <c r="AK112" s="91">
        <v>0</v>
      </c>
      <c r="AL112" s="91">
        <v>0</v>
      </c>
      <c r="AM112" s="101"/>
      <c r="AN112" s="101"/>
      <c r="AO112" s="102"/>
      <c r="AP112" s="91">
        <v>0.34399999999999997</v>
      </c>
      <c r="AQ112" s="91">
        <v>0.32799640953329501</v>
      </c>
      <c r="AR112" s="101"/>
      <c r="AS112" s="101"/>
      <c r="AT112" s="102"/>
      <c r="AU112" s="91">
        <v>0</v>
      </c>
      <c r="AV112" s="91">
        <v>0</v>
      </c>
      <c r="AW112" s="101"/>
      <c r="AX112" s="101"/>
      <c r="AY112" s="100"/>
      <c r="AZ112" s="418"/>
      <c r="BA112" s="418"/>
      <c r="BB112" s="418"/>
      <c r="BC112" s="418"/>
    </row>
    <row r="113" spans="1:56" x14ac:dyDescent="0.3">
      <c r="A113" s="402"/>
      <c r="B113" s="566"/>
      <c r="C113" s="568"/>
      <c r="D113" s="569"/>
      <c r="E113" s="569" t="s">
        <v>175</v>
      </c>
      <c r="F113" s="99" t="s">
        <v>174</v>
      </c>
      <c r="G113" s="93">
        <v>5.2999999999999999E-2</v>
      </c>
      <c r="H113" s="93">
        <f>H114+H115</f>
        <v>4.4110387806951493E-2</v>
      </c>
      <c r="I113" s="97"/>
      <c r="J113" s="97"/>
      <c r="K113" s="97"/>
      <c r="L113" s="93">
        <v>0.10100000000000001</v>
      </c>
      <c r="M113" s="93">
        <f>M114+M115</f>
        <v>0.13253722258064515</v>
      </c>
      <c r="N113" s="97"/>
      <c r="O113" s="97"/>
      <c r="P113" s="98"/>
      <c r="Q113" s="91">
        <v>0</v>
      </c>
      <c r="R113" s="91">
        <v>0</v>
      </c>
      <c r="S113" s="97"/>
      <c r="T113" s="97"/>
      <c r="U113" s="98"/>
      <c r="V113" s="91">
        <v>0</v>
      </c>
      <c r="W113" s="91">
        <v>0</v>
      </c>
      <c r="X113" s="97"/>
      <c r="Y113" s="97"/>
      <c r="Z113" s="98"/>
      <c r="AA113" s="91">
        <v>0</v>
      </c>
      <c r="AB113" s="91">
        <v>0</v>
      </c>
      <c r="AC113" s="97"/>
      <c r="AD113" s="97"/>
      <c r="AE113" s="98"/>
      <c r="AF113" s="91">
        <v>0</v>
      </c>
      <c r="AG113" s="91">
        <v>0</v>
      </c>
      <c r="AH113" s="97"/>
      <c r="AI113" s="97"/>
      <c r="AJ113" s="98"/>
      <c r="AK113" s="91">
        <v>0</v>
      </c>
      <c r="AL113" s="91">
        <v>0</v>
      </c>
      <c r="AM113" s="97"/>
      <c r="AN113" s="97"/>
      <c r="AO113" s="98"/>
      <c r="AP113" s="91">
        <v>0</v>
      </c>
      <c r="AQ113" s="91">
        <v>0</v>
      </c>
      <c r="AR113" s="97"/>
      <c r="AS113" s="97"/>
      <c r="AT113" s="98"/>
      <c r="AU113" s="91">
        <v>0</v>
      </c>
      <c r="AV113" s="91">
        <v>0</v>
      </c>
      <c r="AW113" s="97"/>
      <c r="AX113" s="97"/>
      <c r="AY113" s="97"/>
      <c r="AZ113" s="418"/>
      <c r="BA113" s="418"/>
      <c r="BB113" s="418"/>
      <c r="BC113" s="418"/>
    </row>
    <row r="114" spans="1:56" x14ac:dyDescent="0.3">
      <c r="A114" s="402"/>
      <c r="B114" s="566"/>
      <c r="C114" s="568"/>
      <c r="D114" s="569"/>
      <c r="E114" s="569"/>
      <c r="F114" s="96" t="s">
        <v>173</v>
      </c>
      <c r="G114" s="93">
        <v>6.0000000000000001E-3</v>
      </c>
      <c r="H114" s="93">
        <v>5.7833924711305973E-3</v>
      </c>
      <c r="I114" s="90"/>
      <c r="J114" s="90"/>
      <c r="K114" s="90"/>
      <c r="L114" s="93">
        <v>1.2E-2</v>
      </c>
      <c r="M114" s="93">
        <v>6.6268611290322577E-2</v>
      </c>
      <c r="N114" s="90"/>
      <c r="O114" s="90"/>
      <c r="P114" s="92"/>
      <c r="Q114" s="91">
        <v>0</v>
      </c>
      <c r="R114" s="91">
        <v>0</v>
      </c>
      <c r="S114" s="90"/>
      <c r="T114" s="90"/>
      <c r="U114" s="92"/>
      <c r="V114" s="91">
        <v>0</v>
      </c>
      <c r="W114" s="91">
        <v>0</v>
      </c>
      <c r="X114" s="90"/>
      <c r="Y114" s="90"/>
      <c r="Z114" s="92"/>
      <c r="AA114" s="91">
        <v>0</v>
      </c>
      <c r="AB114" s="91">
        <v>0</v>
      </c>
      <c r="AC114" s="90"/>
      <c r="AD114" s="90"/>
      <c r="AE114" s="92"/>
      <c r="AF114" s="91">
        <v>0</v>
      </c>
      <c r="AG114" s="91">
        <v>0</v>
      </c>
      <c r="AH114" s="90"/>
      <c r="AI114" s="90"/>
      <c r="AJ114" s="92"/>
      <c r="AK114" s="91">
        <v>0</v>
      </c>
      <c r="AL114" s="91">
        <v>0</v>
      </c>
      <c r="AM114" s="90"/>
      <c r="AN114" s="90"/>
      <c r="AO114" s="92"/>
      <c r="AP114" s="91">
        <v>0</v>
      </c>
      <c r="AQ114" s="91">
        <v>0</v>
      </c>
      <c r="AR114" s="90"/>
      <c r="AS114" s="90"/>
      <c r="AT114" s="92"/>
      <c r="AU114" s="91">
        <v>0</v>
      </c>
      <c r="AV114" s="91">
        <v>0</v>
      </c>
      <c r="AW114" s="90"/>
      <c r="AX114" s="90"/>
      <c r="AY114" s="90"/>
      <c r="AZ114" s="418"/>
      <c r="BA114" s="418"/>
      <c r="BB114" s="418"/>
      <c r="BC114" s="418"/>
    </row>
    <row r="115" spans="1:56" x14ac:dyDescent="0.3">
      <c r="A115" s="402"/>
      <c r="B115" s="566"/>
      <c r="C115" s="568"/>
      <c r="D115" s="569"/>
      <c r="E115" s="569"/>
      <c r="F115" s="96" t="s">
        <v>172</v>
      </c>
      <c r="G115" s="93">
        <v>2.9000000000000001E-2</v>
      </c>
      <c r="H115" s="93">
        <v>3.8326995335820895E-2</v>
      </c>
      <c r="I115" s="90"/>
      <c r="J115" s="90"/>
      <c r="K115" s="90"/>
      <c r="L115" s="93">
        <v>5.5E-2</v>
      </c>
      <c r="M115" s="93">
        <v>6.6268611290322577E-2</v>
      </c>
      <c r="N115" s="90"/>
      <c r="O115" s="90"/>
      <c r="P115" s="92"/>
      <c r="Q115" s="91">
        <v>0</v>
      </c>
      <c r="R115" s="91">
        <v>0</v>
      </c>
      <c r="S115" s="90"/>
      <c r="T115" s="90"/>
      <c r="U115" s="92"/>
      <c r="V115" s="91">
        <v>0</v>
      </c>
      <c r="W115" s="91">
        <v>0</v>
      </c>
      <c r="X115" s="90"/>
      <c r="Y115" s="90"/>
      <c r="Z115" s="92"/>
      <c r="AA115" s="91">
        <v>0</v>
      </c>
      <c r="AB115" s="91">
        <v>0</v>
      </c>
      <c r="AC115" s="90"/>
      <c r="AD115" s="90"/>
      <c r="AE115" s="92"/>
      <c r="AF115" s="91">
        <v>0</v>
      </c>
      <c r="AG115" s="91">
        <v>0</v>
      </c>
      <c r="AH115" s="90"/>
      <c r="AI115" s="90"/>
      <c r="AJ115" s="92"/>
      <c r="AK115" s="91">
        <v>0</v>
      </c>
      <c r="AL115" s="91">
        <v>0</v>
      </c>
      <c r="AM115" s="90"/>
      <c r="AN115" s="90"/>
      <c r="AO115" s="92"/>
      <c r="AP115" s="91">
        <v>0</v>
      </c>
      <c r="AQ115" s="91">
        <v>0</v>
      </c>
      <c r="AR115" s="90"/>
      <c r="AS115" s="90"/>
      <c r="AT115" s="92"/>
      <c r="AU115" s="91">
        <v>0</v>
      </c>
      <c r="AV115" s="91">
        <v>0</v>
      </c>
      <c r="AW115" s="90"/>
      <c r="AX115" s="90"/>
      <c r="AY115" s="90"/>
      <c r="AZ115" s="418"/>
      <c r="BA115" s="418"/>
      <c r="BB115" s="418"/>
      <c r="BC115" s="418"/>
    </row>
    <row r="116" spans="1:56" x14ac:dyDescent="0.3">
      <c r="A116" s="403"/>
      <c r="B116" s="567"/>
      <c r="C116" s="568"/>
      <c r="D116" s="569"/>
      <c r="E116" s="95" t="s">
        <v>171</v>
      </c>
      <c r="F116" s="94" t="s">
        <v>170</v>
      </c>
      <c r="G116" s="93">
        <v>1.7999999999999999E-2</v>
      </c>
      <c r="H116" s="93">
        <v>4.8423507462686567E-3</v>
      </c>
      <c r="I116" s="90"/>
      <c r="J116" s="90"/>
      <c r="K116" s="90"/>
      <c r="L116" s="93">
        <v>3.4000000000000002E-2</v>
      </c>
      <c r="M116" s="93">
        <v>8.37258064516129E-3</v>
      </c>
      <c r="N116" s="90"/>
      <c r="O116" s="90"/>
      <c r="P116" s="92"/>
      <c r="Q116" s="91">
        <v>0</v>
      </c>
      <c r="R116" s="91">
        <v>0</v>
      </c>
      <c r="S116" s="90"/>
      <c r="T116" s="90"/>
      <c r="U116" s="92"/>
      <c r="V116" s="91">
        <v>0</v>
      </c>
      <c r="W116" s="91">
        <v>0</v>
      </c>
      <c r="X116" s="90"/>
      <c r="Y116" s="90"/>
      <c r="Z116" s="92"/>
      <c r="AA116" s="91">
        <v>0</v>
      </c>
      <c r="AB116" s="91">
        <v>0</v>
      </c>
      <c r="AC116" s="90"/>
      <c r="AD116" s="90"/>
      <c r="AE116" s="92"/>
      <c r="AF116" s="91">
        <v>0</v>
      </c>
      <c r="AG116" s="91">
        <v>0</v>
      </c>
      <c r="AH116" s="90"/>
      <c r="AI116" s="90"/>
      <c r="AJ116" s="92"/>
      <c r="AK116" s="91">
        <v>0</v>
      </c>
      <c r="AL116" s="91">
        <v>0</v>
      </c>
      <c r="AM116" s="90"/>
      <c r="AN116" s="90"/>
      <c r="AO116" s="92"/>
      <c r="AP116" s="91">
        <v>0</v>
      </c>
      <c r="AQ116" s="91">
        <v>0</v>
      </c>
      <c r="AR116" s="90"/>
      <c r="AS116" s="90"/>
      <c r="AT116" s="92"/>
      <c r="AU116" s="91">
        <v>0</v>
      </c>
      <c r="AV116" s="91">
        <v>0</v>
      </c>
      <c r="AW116" s="90"/>
      <c r="AX116" s="90"/>
      <c r="AY116" s="90"/>
      <c r="AZ116" s="418"/>
      <c r="BA116" s="418"/>
      <c r="BB116" s="418"/>
      <c r="BC116" s="418"/>
    </row>
    <row r="117" spans="1:56" s="8" customFormat="1" x14ac:dyDescent="0.3">
      <c r="A117" s="89"/>
      <c r="B117" s="88"/>
      <c r="C117" s="572" t="s">
        <v>169</v>
      </c>
      <c r="D117" s="573"/>
      <c r="E117" s="573"/>
      <c r="F117" s="574"/>
      <c r="G117" s="575" t="s">
        <v>168</v>
      </c>
      <c r="H117" s="576"/>
      <c r="I117" s="576"/>
      <c r="J117" s="576"/>
      <c r="K117" s="577" t="s">
        <v>167</v>
      </c>
      <c r="L117" s="577"/>
      <c r="M117" s="577"/>
      <c r="N117" s="577"/>
      <c r="O117" s="577"/>
      <c r="P117" s="577"/>
      <c r="Q117" s="577"/>
      <c r="R117" s="577"/>
      <c r="S117" s="577"/>
      <c r="T117" s="577"/>
      <c r="U117" s="577"/>
      <c r="V117" s="577"/>
      <c r="W117" s="577"/>
      <c r="X117" s="577"/>
      <c r="Y117" s="577"/>
      <c r="Z117" s="577"/>
      <c r="AA117" s="577"/>
      <c r="AB117" s="577"/>
      <c r="AC117" s="577"/>
      <c r="AD117" s="577"/>
      <c r="AE117" s="577"/>
      <c r="AF117" s="577"/>
      <c r="AG117" s="577"/>
      <c r="AH117" s="577"/>
      <c r="AI117" s="577"/>
      <c r="AJ117" s="577"/>
      <c r="AK117" s="577"/>
      <c r="AL117" s="577"/>
      <c r="AM117" s="577"/>
      <c r="AN117" s="577"/>
      <c r="AO117" s="577"/>
      <c r="AP117" s="577"/>
      <c r="AQ117" s="86"/>
      <c r="AR117" s="86"/>
      <c r="AS117" s="86"/>
      <c r="AT117" s="87"/>
      <c r="AU117" s="86"/>
      <c r="AV117" s="86"/>
      <c r="AW117" s="86"/>
      <c r="AX117" s="86"/>
      <c r="AY117" s="86"/>
      <c r="AZ117" s="578"/>
      <c r="BA117" s="578"/>
      <c r="BB117" s="578"/>
      <c r="BC117" s="578"/>
      <c r="BD117" s="85"/>
    </row>
    <row r="118" spans="1:56" x14ac:dyDescent="0.3">
      <c r="A118" s="584" t="s">
        <v>61</v>
      </c>
      <c r="B118" s="587" t="s">
        <v>166</v>
      </c>
      <c r="C118" s="590" t="s">
        <v>59</v>
      </c>
      <c r="D118" s="590" t="s">
        <v>165</v>
      </c>
      <c r="E118" s="590" t="s">
        <v>164</v>
      </c>
      <c r="F118" s="593" t="s">
        <v>163</v>
      </c>
      <c r="G118" s="579" t="s">
        <v>162</v>
      </c>
      <c r="H118" s="580"/>
      <c r="I118" s="580"/>
      <c r="J118" s="581"/>
      <c r="K118" s="582" t="s">
        <v>161</v>
      </c>
      <c r="L118" s="582"/>
      <c r="M118" s="582"/>
      <c r="N118" s="583"/>
      <c r="O118" s="596" t="s">
        <v>160</v>
      </c>
      <c r="P118" s="582"/>
      <c r="Q118" s="582"/>
      <c r="R118" s="583"/>
      <c r="S118" s="596" t="s">
        <v>159</v>
      </c>
      <c r="T118" s="582"/>
      <c r="U118" s="582"/>
      <c r="V118" s="583"/>
      <c r="W118" s="596" t="s">
        <v>158</v>
      </c>
      <c r="X118" s="582"/>
      <c r="Y118" s="582"/>
      <c r="Z118" s="583"/>
      <c r="AA118" s="596" t="s">
        <v>157</v>
      </c>
      <c r="AB118" s="582"/>
      <c r="AC118" s="582"/>
      <c r="AD118" s="583"/>
      <c r="AE118" s="596" t="s">
        <v>156</v>
      </c>
      <c r="AF118" s="582"/>
      <c r="AG118" s="582"/>
      <c r="AH118" s="583"/>
      <c r="AI118" s="596" t="s">
        <v>155</v>
      </c>
      <c r="AJ118" s="582"/>
      <c r="AK118" s="582"/>
      <c r="AL118" s="583"/>
      <c r="AM118" s="597" t="s">
        <v>154</v>
      </c>
      <c r="AN118" s="598"/>
      <c r="AO118" s="598"/>
      <c r="AP118" s="598"/>
      <c r="AQ118" s="84"/>
      <c r="AR118" s="84"/>
      <c r="AS118" s="84"/>
      <c r="AT118" s="84"/>
      <c r="AU118" s="84"/>
      <c r="AV118" s="84"/>
      <c r="AW118" s="84"/>
      <c r="AX118" s="84"/>
      <c r="AY118" s="84"/>
      <c r="AZ118" s="578"/>
      <c r="BA118" s="578"/>
      <c r="BB118" s="578"/>
      <c r="BC118" s="578"/>
    </row>
    <row r="119" spans="1:56" x14ac:dyDescent="0.3">
      <c r="A119" s="585"/>
      <c r="B119" s="588"/>
      <c r="C119" s="591"/>
      <c r="D119" s="591"/>
      <c r="E119" s="591"/>
      <c r="F119" s="594"/>
      <c r="G119" s="599">
        <v>2024</v>
      </c>
      <c r="H119" s="600"/>
      <c r="I119" s="599">
        <v>2025</v>
      </c>
      <c r="J119" s="600"/>
      <c r="K119" s="601">
        <v>2024</v>
      </c>
      <c r="L119" s="600"/>
      <c r="M119" s="599">
        <v>2025</v>
      </c>
      <c r="N119" s="600"/>
      <c r="O119" s="599">
        <v>2024</v>
      </c>
      <c r="P119" s="600"/>
      <c r="Q119" s="599">
        <v>2025</v>
      </c>
      <c r="R119" s="600"/>
      <c r="S119" s="599">
        <v>2024</v>
      </c>
      <c r="T119" s="600"/>
      <c r="U119" s="599">
        <v>2025</v>
      </c>
      <c r="V119" s="600"/>
      <c r="W119" s="599">
        <v>2024</v>
      </c>
      <c r="X119" s="600"/>
      <c r="Y119" s="599">
        <v>2025</v>
      </c>
      <c r="Z119" s="600"/>
      <c r="AA119" s="599">
        <v>2024</v>
      </c>
      <c r="AB119" s="600"/>
      <c r="AC119" s="599">
        <v>2025</v>
      </c>
      <c r="AD119" s="600"/>
      <c r="AE119" s="599">
        <v>2024</v>
      </c>
      <c r="AF119" s="600"/>
      <c r="AG119" s="599">
        <v>2025</v>
      </c>
      <c r="AH119" s="600"/>
      <c r="AI119" s="599">
        <v>2024</v>
      </c>
      <c r="AJ119" s="600"/>
      <c r="AK119" s="599">
        <v>2025</v>
      </c>
      <c r="AL119" s="600"/>
      <c r="AM119" s="602">
        <v>2024</v>
      </c>
      <c r="AN119" s="603"/>
      <c r="AO119" s="603">
        <v>2025</v>
      </c>
      <c r="AP119" s="603"/>
      <c r="AQ119" s="84"/>
      <c r="AR119" s="84"/>
      <c r="AS119" s="84"/>
      <c r="AT119" s="84"/>
      <c r="AU119" s="84"/>
      <c r="AV119" s="84"/>
      <c r="AW119" s="84"/>
      <c r="AX119" s="84"/>
      <c r="AY119" s="84"/>
      <c r="AZ119" s="578"/>
      <c r="BA119" s="578"/>
      <c r="BB119" s="578"/>
      <c r="BC119" s="578"/>
    </row>
    <row r="120" spans="1:56" x14ac:dyDescent="0.3">
      <c r="A120" s="586"/>
      <c r="B120" s="589"/>
      <c r="C120" s="592"/>
      <c r="D120" s="592"/>
      <c r="E120" s="592"/>
      <c r="F120" s="595"/>
      <c r="G120" s="65" t="s">
        <v>153</v>
      </c>
      <c r="H120" s="65" t="s">
        <v>152</v>
      </c>
      <c r="I120" s="65" t="s">
        <v>153</v>
      </c>
      <c r="J120" s="64" t="s">
        <v>152</v>
      </c>
      <c r="K120" s="604" t="s">
        <v>69</v>
      </c>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5"/>
      <c r="AL120" s="605"/>
      <c r="AM120" s="605"/>
      <c r="AN120" s="605"/>
      <c r="AO120" s="605"/>
      <c r="AP120" s="605"/>
      <c r="AQ120" s="605"/>
      <c r="AR120" s="605"/>
      <c r="AS120" s="605"/>
      <c r="AT120" s="605"/>
      <c r="AU120" s="605"/>
      <c r="AV120" s="605"/>
      <c r="AW120" s="605"/>
      <c r="AX120" s="605"/>
      <c r="AY120" s="605"/>
      <c r="AZ120" s="578"/>
      <c r="BA120" s="578"/>
      <c r="BB120" s="578"/>
      <c r="BC120" s="578"/>
    </row>
    <row r="121" spans="1:56" x14ac:dyDescent="0.3">
      <c r="A121" s="610" t="s">
        <v>28</v>
      </c>
      <c r="B121" s="613" t="s">
        <v>23</v>
      </c>
      <c r="C121" s="495" t="s">
        <v>151</v>
      </c>
      <c r="D121" s="510" t="s">
        <v>150</v>
      </c>
      <c r="E121" s="66" t="s">
        <v>149</v>
      </c>
      <c r="F121" s="67" t="s">
        <v>148</v>
      </c>
      <c r="G121" s="65">
        <v>60</v>
      </c>
      <c r="H121" s="65">
        <v>40</v>
      </c>
      <c r="I121" s="65">
        <v>58</v>
      </c>
      <c r="J121" s="64">
        <v>42</v>
      </c>
      <c r="K121" s="604"/>
      <c r="L121" s="605"/>
      <c r="M121" s="605"/>
      <c r="N121" s="605"/>
      <c r="O121" s="605"/>
      <c r="P121" s="605"/>
      <c r="Q121" s="605"/>
      <c r="R121" s="605"/>
      <c r="S121" s="605"/>
      <c r="T121" s="605"/>
      <c r="U121" s="605"/>
      <c r="V121" s="605"/>
      <c r="W121" s="605"/>
      <c r="X121" s="605"/>
      <c r="Y121" s="605"/>
      <c r="Z121" s="605"/>
      <c r="AA121" s="605"/>
      <c r="AB121" s="605"/>
      <c r="AC121" s="605"/>
      <c r="AD121" s="605"/>
      <c r="AE121" s="605"/>
      <c r="AF121" s="605"/>
      <c r="AG121" s="605"/>
      <c r="AH121" s="605"/>
      <c r="AI121" s="605"/>
      <c r="AJ121" s="605"/>
      <c r="AK121" s="605"/>
      <c r="AL121" s="605"/>
      <c r="AM121" s="605"/>
      <c r="AN121" s="605"/>
      <c r="AO121" s="605"/>
      <c r="AP121" s="605"/>
      <c r="AQ121" s="605"/>
      <c r="AR121" s="605"/>
      <c r="AS121" s="605"/>
      <c r="AT121" s="605"/>
      <c r="AU121" s="605"/>
      <c r="AV121" s="605"/>
      <c r="AW121" s="605"/>
      <c r="AX121" s="605"/>
      <c r="AY121" s="606"/>
      <c r="AZ121" s="625" t="s">
        <v>147</v>
      </c>
      <c r="BA121" s="418" t="s">
        <v>146</v>
      </c>
      <c r="BB121" s="418" t="s">
        <v>145</v>
      </c>
      <c r="BC121" s="418" t="s">
        <v>144</v>
      </c>
    </row>
    <row r="122" spans="1:56" x14ac:dyDescent="0.3">
      <c r="A122" s="611"/>
      <c r="B122" s="526"/>
      <c r="C122" s="511"/>
      <c r="D122" s="486"/>
      <c r="E122" s="613" t="s">
        <v>143</v>
      </c>
      <c r="F122" s="67" t="s">
        <v>111</v>
      </c>
      <c r="G122" s="65">
        <v>67</v>
      </c>
      <c r="H122" s="65">
        <v>33</v>
      </c>
      <c r="I122" s="65">
        <v>60</v>
      </c>
      <c r="J122" s="64">
        <v>40</v>
      </c>
      <c r="K122" s="604"/>
      <c r="L122" s="605"/>
      <c r="M122" s="605"/>
      <c r="N122" s="605"/>
      <c r="O122" s="605"/>
      <c r="P122" s="605"/>
      <c r="Q122" s="605"/>
      <c r="R122" s="605"/>
      <c r="S122" s="605"/>
      <c r="T122" s="605"/>
      <c r="U122" s="605"/>
      <c r="V122" s="605"/>
      <c r="W122" s="605"/>
      <c r="X122" s="605"/>
      <c r="Y122" s="605"/>
      <c r="Z122" s="605"/>
      <c r="AA122" s="605"/>
      <c r="AB122" s="605"/>
      <c r="AC122" s="605"/>
      <c r="AD122" s="605"/>
      <c r="AE122" s="605"/>
      <c r="AF122" s="605"/>
      <c r="AG122" s="605"/>
      <c r="AH122" s="605"/>
      <c r="AI122" s="605"/>
      <c r="AJ122" s="605"/>
      <c r="AK122" s="605"/>
      <c r="AL122" s="605"/>
      <c r="AM122" s="605"/>
      <c r="AN122" s="605"/>
      <c r="AO122" s="605"/>
      <c r="AP122" s="605"/>
      <c r="AQ122" s="605"/>
      <c r="AR122" s="605"/>
      <c r="AS122" s="605"/>
      <c r="AT122" s="605"/>
      <c r="AU122" s="605"/>
      <c r="AV122" s="605"/>
      <c r="AW122" s="605"/>
      <c r="AX122" s="605"/>
      <c r="AY122" s="606"/>
      <c r="AZ122" s="626"/>
      <c r="BA122" s="418"/>
      <c r="BB122" s="418"/>
      <c r="BC122" s="418"/>
    </row>
    <row r="123" spans="1:56" x14ac:dyDescent="0.3">
      <c r="A123" s="611"/>
      <c r="B123" s="526"/>
      <c r="C123" s="511"/>
      <c r="D123" s="486"/>
      <c r="E123" s="526"/>
      <c r="F123" s="67" t="s">
        <v>80</v>
      </c>
      <c r="G123" s="65">
        <v>90</v>
      </c>
      <c r="H123" s="65">
        <v>10</v>
      </c>
      <c r="I123" s="80">
        <f>[1]Anställda!X4*100</f>
        <v>85.714285714285708</v>
      </c>
      <c r="J123" s="80">
        <f>[1]Anställda!Y4*100</f>
        <v>14.285714285714285</v>
      </c>
      <c r="K123" s="604"/>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5"/>
      <c r="AL123" s="605"/>
      <c r="AM123" s="605"/>
      <c r="AN123" s="605"/>
      <c r="AO123" s="605"/>
      <c r="AP123" s="605"/>
      <c r="AQ123" s="605"/>
      <c r="AR123" s="605"/>
      <c r="AS123" s="605"/>
      <c r="AT123" s="605"/>
      <c r="AU123" s="605"/>
      <c r="AV123" s="605"/>
      <c r="AW123" s="605"/>
      <c r="AX123" s="605"/>
      <c r="AY123" s="606"/>
      <c r="AZ123" s="626"/>
      <c r="BA123" s="418"/>
      <c r="BB123" s="418"/>
      <c r="BC123" s="418"/>
    </row>
    <row r="124" spans="1:56" x14ac:dyDescent="0.3">
      <c r="A124" s="611"/>
      <c r="B124" s="526"/>
      <c r="C124" s="511"/>
      <c r="D124" s="486"/>
      <c r="E124" s="526"/>
      <c r="F124" s="67" t="s">
        <v>109</v>
      </c>
      <c r="G124" s="65">
        <v>100</v>
      </c>
      <c r="H124" s="65">
        <v>0</v>
      </c>
      <c r="I124" s="80">
        <f>[1]Anställda!X5*100</f>
        <v>50</v>
      </c>
      <c r="J124" s="80">
        <f>[1]Anställda!Y5*100</f>
        <v>50</v>
      </c>
      <c r="K124" s="604"/>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5"/>
      <c r="AL124" s="605"/>
      <c r="AM124" s="605"/>
      <c r="AN124" s="605"/>
      <c r="AO124" s="605"/>
      <c r="AP124" s="605"/>
      <c r="AQ124" s="605"/>
      <c r="AR124" s="605"/>
      <c r="AS124" s="605"/>
      <c r="AT124" s="605"/>
      <c r="AU124" s="605"/>
      <c r="AV124" s="605"/>
      <c r="AW124" s="605"/>
      <c r="AX124" s="605"/>
      <c r="AY124" s="606"/>
      <c r="AZ124" s="626"/>
      <c r="BA124" s="418"/>
      <c r="BB124" s="418"/>
      <c r="BC124" s="418"/>
    </row>
    <row r="125" spans="1:56" x14ac:dyDescent="0.3">
      <c r="A125" s="611"/>
      <c r="B125" s="526"/>
      <c r="C125" s="511"/>
      <c r="D125" s="486"/>
      <c r="E125" s="526"/>
      <c r="F125" s="67" t="s">
        <v>108</v>
      </c>
      <c r="G125" s="65">
        <v>67</v>
      </c>
      <c r="H125" s="65">
        <v>33</v>
      </c>
      <c r="I125" s="80">
        <f>[1]Anställda!X6*100</f>
        <v>0</v>
      </c>
      <c r="J125" s="80">
        <f>[1]Anställda!Y6*100</f>
        <v>100</v>
      </c>
      <c r="K125" s="604"/>
      <c r="L125" s="605"/>
      <c r="M125" s="605"/>
      <c r="N125" s="605"/>
      <c r="O125" s="605"/>
      <c r="P125" s="605"/>
      <c r="Q125" s="605"/>
      <c r="R125" s="605"/>
      <c r="S125" s="605"/>
      <c r="T125" s="605"/>
      <c r="U125" s="605"/>
      <c r="V125" s="605"/>
      <c r="W125" s="605"/>
      <c r="X125" s="605"/>
      <c r="Y125" s="605"/>
      <c r="Z125" s="605"/>
      <c r="AA125" s="605"/>
      <c r="AB125" s="605"/>
      <c r="AC125" s="605"/>
      <c r="AD125" s="605"/>
      <c r="AE125" s="605"/>
      <c r="AF125" s="605"/>
      <c r="AG125" s="605"/>
      <c r="AH125" s="605"/>
      <c r="AI125" s="605"/>
      <c r="AJ125" s="605"/>
      <c r="AK125" s="605"/>
      <c r="AL125" s="605"/>
      <c r="AM125" s="605"/>
      <c r="AN125" s="605"/>
      <c r="AO125" s="605"/>
      <c r="AP125" s="605"/>
      <c r="AQ125" s="605"/>
      <c r="AR125" s="605"/>
      <c r="AS125" s="605"/>
      <c r="AT125" s="605"/>
      <c r="AU125" s="605"/>
      <c r="AV125" s="605"/>
      <c r="AW125" s="605"/>
      <c r="AX125" s="605"/>
      <c r="AY125" s="606"/>
      <c r="AZ125" s="626"/>
      <c r="BA125" s="418"/>
      <c r="BB125" s="418"/>
      <c r="BC125" s="418"/>
    </row>
    <row r="126" spans="1:56" ht="15" thickBot="1" x14ac:dyDescent="0.35">
      <c r="A126" s="611"/>
      <c r="B126" s="526"/>
      <c r="C126" s="511"/>
      <c r="D126" s="487"/>
      <c r="E126" s="614"/>
      <c r="F126" s="67" t="s">
        <v>106</v>
      </c>
      <c r="G126" s="65">
        <v>45</v>
      </c>
      <c r="H126" s="65">
        <v>55</v>
      </c>
      <c r="I126" s="80">
        <f>[1]Anställda!X7*100</f>
        <v>53.333333333333336</v>
      </c>
      <c r="J126" s="80">
        <f>[1]Anställda!Y7*100</f>
        <v>46.666666666666664</v>
      </c>
      <c r="K126" s="604"/>
      <c r="L126" s="605"/>
      <c r="M126" s="605"/>
      <c r="N126" s="605"/>
      <c r="O126" s="605"/>
      <c r="P126" s="605"/>
      <c r="Q126" s="605"/>
      <c r="R126" s="605"/>
      <c r="S126" s="605"/>
      <c r="T126" s="605"/>
      <c r="U126" s="605"/>
      <c r="V126" s="605"/>
      <c r="W126" s="605"/>
      <c r="X126" s="605"/>
      <c r="Y126" s="605"/>
      <c r="Z126" s="605"/>
      <c r="AA126" s="605"/>
      <c r="AB126" s="605"/>
      <c r="AC126" s="605"/>
      <c r="AD126" s="605"/>
      <c r="AE126" s="605"/>
      <c r="AF126" s="605"/>
      <c r="AG126" s="605"/>
      <c r="AH126" s="605"/>
      <c r="AI126" s="605"/>
      <c r="AJ126" s="605"/>
      <c r="AK126" s="605"/>
      <c r="AL126" s="605"/>
      <c r="AM126" s="605"/>
      <c r="AN126" s="605"/>
      <c r="AO126" s="605"/>
      <c r="AP126" s="605"/>
      <c r="AQ126" s="605"/>
      <c r="AR126" s="605"/>
      <c r="AS126" s="605"/>
      <c r="AT126" s="605"/>
      <c r="AU126" s="605"/>
      <c r="AV126" s="605"/>
      <c r="AW126" s="605"/>
      <c r="AX126" s="605"/>
      <c r="AY126" s="606"/>
      <c r="AZ126" s="626"/>
      <c r="BA126" s="418"/>
      <c r="BB126" s="418"/>
      <c r="BC126" s="418"/>
    </row>
    <row r="127" spans="1:56" ht="14.7" customHeight="1" x14ac:dyDescent="0.3">
      <c r="A127" s="611"/>
      <c r="B127" s="526"/>
      <c r="C127" s="511"/>
      <c r="D127" s="510" t="s">
        <v>142</v>
      </c>
      <c r="E127" s="473" t="s">
        <v>141</v>
      </c>
      <c r="F127" s="83" t="s">
        <v>140</v>
      </c>
      <c r="G127" s="619">
        <v>8</v>
      </c>
      <c r="H127" s="620"/>
      <c r="I127" s="619">
        <f>[1]Anställda!M4</f>
        <v>7</v>
      </c>
      <c r="J127" s="620"/>
      <c r="K127" s="604"/>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605"/>
      <c r="AL127" s="605"/>
      <c r="AM127" s="605"/>
      <c r="AN127" s="605"/>
      <c r="AO127" s="605"/>
      <c r="AP127" s="605"/>
      <c r="AQ127" s="605"/>
      <c r="AR127" s="605"/>
      <c r="AS127" s="605"/>
      <c r="AT127" s="605"/>
      <c r="AU127" s="605"/>
      <c r="AV127" s="605"/>
      <c r="AW127" s="605"/>
      <c r="AX127" s="605"/>
      <c r="AY127" s="606"/>
      <c r="AZ127" s="626"/>
      <c r="BA127" s="418"/>
      <c r="BB127" s="418"/>
      <c r="BC127" s="418"/>
    </row>
    <row r="128" spans="1:56" x14ac:dyDescent="0.3">
      <c r="A128" s="611"/>
      <c r="B128" s="526"/>
      <c r="C128" s="511"/>
      <c r="D128" s="486"/>
      <c r="E128" s="474"/>
      <c r="F128" s="82" t="s">
        <v>139</v>
      </c>
      <c r="G128" s="615">
        <v>17</v>
      </c>
      <c r="H128" s="616"/>
      <c r="I128" s="615">
        <f>[1]Anställda!M5</f>
        <v>17</v>
      </c>
      <c r="J128" s="616"/>
      <c r="K128" s="604"/>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605"/>
      <c r="AL128" s="605"/>
      <c r="AM128" s="605"/>
      <c r="AN128" s="605"/>
      <c r="AO128" s="605"/>
      <c r="AP128" s="605"/>
      <c r="AQ128" s="605"/>
      <c r="AR128" s="605"/>
      <c r="AS128" s="605"/>
      <c r="AT128" s="605"/>
      <c r="AU128" s="605"/>
      <c r="AV128" s="605"/>
      <c r="AW128" s="605"/>
      <c r="AX128" s="605"/>
      <c r="AY128" s="606"/>
      <c r="AZ128" s="626"/>
      <c r="BA128" s="418"/>
      <c r="BB128" s="418"/>
      <c r="BC128" s="418"/>
    </row>
    <row r="129" spans="1:55" s="2" customFormat="1" ht="15" thickBot="1" x14ac:dyDescent="0.35">
      <c r="A129" s="611"/>
      <c r="B129" s="614"/>
      <c r="C129" s="496"/>
      <c r="D129" s="487"/>
      <c r="E129" s="475"/>
      <c r="F129" s="81" t="s">
        <v>138</v>
      </c>
      <c r="G129" s="617" t="s">
        <v>74</v>
      </c>
      <c r="H129" s="618"/>
      <c r="I129" s="617">
        <f>[1]Anställda!M6</f>
        <v>2</v>
      </c>
      <c r="J129" s="618"/>
      <c r="K129" s="604"/>
      <c r="L129" s="605"/>
      <c r="M129" s="605"/>
      <c r="N129" s="605"/>
      <c r="O129" s="605"/>
      <c r="P129" s="605"/>
      <c r="Q129" s="605"/>
      <c r="R129" s="605"/>
      <c r="S129" s="605"/>
      <c r="T129" s="605"/>
      <c r="U129" s="605"/>
      <c r="V129" s="605"/>
      <c r="W129" s="605"/>
      <c r="X129" s="605"/>
      <c r="Y129" s="605"/>
      <c r="Z129" s="605"/>
      <c r="AA129" s="605"/>
      <c r="AB129" s="605"/>
      <c r="AC129" s="605"/>
      <c r="AD129" s="605"/>
      <c r="AE129" s="605"/>
      <c r="AF129" s="605"/>
      <c r="AG129" s="605"/>
      <c r="AH129" s="605"/>
      <c r="AI129" s="605"/>
      <c r="AJ129" s="605"/>
      <c r="AK129" s="605"/>
      <c r="AL129" s="605"/>
      <c r="AM129" s="605"/>
      <c r="AN129" s="605"/>
      <c r="AO129" s="605"/>
      <c r="AP129" s="605"/>
      <c r="AQ129" s="605"/>
      <c r="AR129" s="605"/>
      <c r="AS129" s="605"/>
      <c r="AT129" s="605"/>
      <c r="AU129" s="605"/>
      <c r="AV129" s="605"/>
      <c r="AW129" s="605"/>
      <c r="AX129" s="605"/>
      <c r="AY129" s="606"/>
      <c r="AZ129" s="626"/>
      <c r="BA129" s="418"/>
      <c r="BB129" s="418"/>
      <c r="BC129" s="418"/>
    </row>
    <row r="130" spans="1:55" s="2" customFormat="1" x14ac:dyDescent="0.3">
      <c r="A130" s="611"/>
      <c r="B130" s="613" t="s">
        <v>137</v>
      </c>
      <c r="C130" s="495" t="s">
        <v>136</v>
      </c>
      <c r="D130" s="510" t="s">
        <v>135</v>
      </c>
      <c r="E130" s="66" t="s">
        <v>134</v>
      </c>
      <c r="F130" s="67" t="s">
        <v>133</v>
      </c>
      <c r="G130" s="621">
        <v>3</v>
      </c>
      <c r="H130" s="621"/>
      <c r="I130" s="622">
        <v>15.5</v>
      </c>
      <c r="J130" s="623"/>
      <c r="K130" s="604"/>
      <c r="L130" s="605"/>
      <c r="M130" s="605"/>
      <c r="N130" s="605"/>
      <c r="O130" s="605"/>
      <c r="P130" s="605"/>
      <c r="Q130" s="605"/>
      <c r="R130" s="605"/>
      <c r="S130" s="605"/>
      <c r="T130" s="605"/>
      <c r="U130" s="605"/>
      <c r="V130" s="605"/>
      <c r="W130" s="605"/>
      <c r="X130" s="605"/>
      <c r="Y130" s="605"/>
      <c r="Z130" s="605"/>
      <c r="AA130" s="605"/>
      <c r="AB130" s="605"/>
      <c r="AC130" s="605"/>
      <c r="AD130" s="605"/>
      <c r="AE130" s="605"/>
      <c r="AF130" s="605"/>
      <c r="AG130" s="605"/>
      <c r="AH130" s="605"/>
      <c r="AI130" s="605"/>
      <c r="AJ130" s="605"/>
      <c r="AK130" s="605"/>
      <c r="AL130" s="605"/>
      <c r="AM130" s="605"/>
      <c r="AN130" s="605"/>
      <c r="AO130" s="605"/>
      <c r="AP130" s="605"/>
      <c r="AQ130" s="605"/>
      <c r="AR130" s="605"/>
      <c r="AS130" s="605"/>
      <c r="AT130" s="605"/>
      <c r="AU130" s="605"/>
      <c r="AV130" s="605"/>
      <c r="AW130" s="605"/>
      <c r="AX130" s="605"/>
      <c r="AY130" s="606"/>
      <c r="AZ130" s="626"/>
      <c r="BA130" s="418" t="s">
        <v>132</v>
      </c>
      <c r="BB130" s="418" t="s">
        <v>131</v>
      </c>
      <c r="BC130" s="418" t="s">
        <v>130</v>
      </c>
    </row>
    <row r="131" spans="1:55" s="2" customFormat="1" x14ac:dyDescent="0.3">
      <c r="A131" s="611"/>
      <c r="B131" s="526"/>
      <c r="C131" s="511"/>
      <c r="D131" s="486"/>
      <c r="E131" s="613" t="s">
        <v>129</v>
      </c>
      <c r="F131" s="67" t="s">
        <v>111</v>
      </c>
      <c r="G131" s="621" t="s">
        <v>74</v>
      </c>
      <c r="H131" s="621"/>
      <c r="I131" s="599"/>
      <c r="J131" s="624"/>
      <c r="K131" s="604"/>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605"/>
      <c r="AL131" s="605"/>
      <c r="AM131" s="605"/>
      <c r="AN131" s="605"/>
      <c r="AO131" s="605"/>
      <c r="AP131" s="605"/>
      <c r="AQ131" s="605"/>
      <c r="AR131" s="605"/>
      <c r="AS131" s="605"/>
      <c r="AT131" s="605"/>
      <c r="AU131" s="605"/>
      <c r="AV131" s="605"/>
      <c r="AW131" s="605"/>
      <c r="AX131" s="605"/>
      <c r="AY131" s="606"/>
      <c r="AZ131" s="626"/>
      <c r="BA131" s="418"/>
      <c r="BB131" s="418"/>
      <c r="BC131" s="418"/>
    </row>
    <row r="132" spans="1:55" s="2" customFormat="1" x14ac:dyDescent="0.3">
      <c r="A132" s="611"/>
      <c r="B132" s="526"/>
      <c r="C132" s="511"/>
      <c r="D132" s="486"/>
      <c r="E132" s="526"/>
      <c r="F132" s="67" t="s">
        <v>80</v>
      </c>
      <c r="G132" s="621">
        <v>3</v>
      </c>
      <c r="H132" s="621"/>
      <c r="I132" s="599">
        <v>15.5</v>
      </c>
      <c r="J132" s="624"/>
      <c r="K132" s="604"/>
      <c r="L132" s="605"/>
      <c r="M132" s="605"/>
      <c r="N132" s="605"/>
      <c r="O132" s="605"/>
      <c r="P132" s="605"/>
      <c r="Q132" s="605"/>
      <c r="R132" s="605"/>
      <c r="S132" s="605"/>
      <c r="T132" s="605"/>
      <c r="U132" s="605"/>
      <c r="V132" s="605"/>
      <c r="W132" s="605"/>
      <c r="X132" s="605"/>
      <c r="Y132" s="605"/>
      <c r="Z132" s="605"/>
      <c r="AA132" s="605"/>
      <c r="AB132" s="605"/>
      <c r="AC132" s="605"/>
      <c r="AD132" s="605"/>
      <c r="AE132" s="605"/>
      <c r="AF132" s="605"/>
      <c r="AG132" s="605"/>
      <c r="AH132" s="605"/>
      <c r="AI132" s="605"/>
      <c r="AJ132" s="605"/>
      <c r="AK132" s="605"/>
      <c r="AL132" s="605"/>
      <c r="AM132" s="605"/>
      <c r="AN132" s="605"/>
      <c r="AO132" s="605"/>
      <c r="AP132" s="605"/>
      <c r="AQ132" s="605"/>
      <c r="AR132" s="605"/>
      <c r="AS132" s="605"/>
      <c r="AT132" s="605"/>
      <c r="AU132" s="605"/>
      <c r="AV132" s="605"/>
      <c r="AW132" s="605"/>
      <c r="AX132" s="605"/>
      <c r="AY132" s="606"/>
      <c r="AZ132" s="626"/>
      <c r="BA132" s="418"/>
      <c r="BB132" s="418"/>
      <c r="BC132" s="418"/>
    </row>
    <row r="133" spans="1:55" s="2" customFormat="1" x14ac:dyDescent="0.3">
      <c r="A133" s="611"/>
      <c r="B133" s="526"/>
      <c r="C133" s="511"/>
      <c r="D133" s="486"/>
      <c r="E133" s="526"/>
      <c r="F133" s="67" t="s">
        <v>109</v>
      </c>
      <c r="G133" s="621">
        <v>3</v>
      </c>
      <c r="H133" s="621"/>
      <c r="I133" s="599">
        <v>15.5</v>
      </c>
      <c r="J133" s="624"/>
      <c r="K133" s="604"/>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5"/>
      <c r="AL133" s="605"/>
      <c r="AM133" s="605"/>
      <c r="AN133" s="605"/>
      <c r="AO133" s="605"/>
      <c r="AP133" s="605"/>
      <c r="AQ133" s="605"/>
      <c r="AR133" s="605"/>
      <c r="AS133" s="605"/>
      <c r="AT133" s="605"/>
      <c r="AU133" s="605"/>
      <c r="AV133" s="605"/>
      <c r="AW133" s="605"/>
      <c r="AX133" s="605"/>
      <c r="AY133" s="606"/>
      <c r="AZ133" s="626"/>
      <c r="BA133" s="418"/>
      <c r="BB133" s="418"/>
      <c r="BC133" s="418"/>
    </row>
    <row r="134" spans="1:55" s="2" customFormat="1" x14ac:dyDescent="0.3">
      <c r="A134" s="611"/>
      <c r="B134" s="526"/>
      <c r="C134" s="511"/>
      <c r="D134" s="486"/>
      <c r="E134" s="526"/>
      <c r="F134" s="67" t="s">
        <v>108</v>
      </c>
      <c r="G134" s="621">
        <v>3</v>
      </c>
      <c r="H134" s="621"/>
      <c r="I134" s="599">
        <v>15.5</v>
      </c>
      <c r="J134" s="624"/>
      <c r="K134" s="604"/>
      <c r="L134" s="605"/>
      <c r="M134" s="605"/>
      <c r="N134" s="605"/>
      <c r="O134" s="605"/>
      <c r="P134" s="605"/>
      <c r="Q134" s="605"/>
      <c r="R134" s="605"/>
      <c r="S134" s="605"/>
      <c r="T134" s="605"/>
      <c r="U134" s="605"/>
      <c r="V134" s="605"/>
      <c r="W134" s="605"/>
      <c r="X134" s="605"/>
      <c r="Y134" s="605"/>
      <c r="Z134" s="605"/>
      <c r="AA134" s="605"/>
      <c r="AB134" s="605"/>
      <c r="AC134" s="605"/>
      <c r="AD134" s="605"/>
      <c r="AE134" s="605"/>
      <c r="AF134" s="605"/>
      <c r="AG134" s="605"/>
      <c r="AH134" s="605"/>
      <c r="AI134" s="605"/>
      <c r="AJ134" s="605"/>
      <c r="AK134" s="605"/>
      <c r="AL134" s="605"/>
      <c r="AM134" s="605"/>
      <c r="AN134" s="605"/>
      <c r="AO134" s="605"/>
      <c r="AP134" s="605"/>
      <c r="AQ134" s="605"/>
      <c r="AR134" s="605"/>
      <c r="AS134" s="605"/>
      <c r="AT134" s="605"/>
      <c r="AU134" s="605"/>
      <c r="AV134" s="605"/>
      <c r="AW134" s="605"/>
      <c r="AX134" s="605"/>
      <c r="AY134" s="606"/>
      <c r="AZ134" s="626"/>
      <c r="BA134" s="418"/>
      <c r="BB134" s="418"/>
      <c r="BC134" s="418"/>
    </row>
    <row r="135" spans="1:55" s="2" customFormat="1" x14ac:dyDescent="0.3">
      <c r="A135" s="611"/>
      <c r="B135" s="526"/>
      <c r="C135" s="496"/>
      <c r="D135" s="487"/>
      <c r="E135" s="614"/>
      <c r="F135" s="67" t="s">
        <v>106</v>
      </c>
      <c r="G135" s="621">
        <v>3</v>
      </c>
      <c r="H135" s="621"/>
      <c r="I135" s="599">
        <v>15.5</v>
      </c>
      <c r="J135" s="624"/>
      <c r="K135" s="604"/>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5"/>
      <c r="AY135" s="606"/>
      <c r="AZ135" s="626"/>
      <c r="BA135" s="418"/>
      <c r="BB135" s="418"/>
      <c r="BC135" s="418"/>
    </row>
    <row r="136" spans="1:55" s="2" customFormat="1" ht="28.8" x14ac:dyDescent="0.3">
      <c r="A136" s="611"/>
      <c r="B136" s="526"/>
      <c r="C136" s="495" t="s">
        <v>128</v>
      </c>
      <c r="D136" s="510" t="s">
        <v>127</v>
      </c>
      <c r="E136" s="66" t="s">
        <v>126</v>
      </c>
      <c r="F136" s="67" t="s">
        <v>107</v>
      </c>
      <c r="G136" s="621">
        <v>100</v>
      </c>
      <c r="H136" s="621"/>
      <c r="I136" s="599">
        <v>100</v>
      </c>
      <c r="J136" s="624"/>
      <c r="K136" s="604"/>
      <c r="L136" s="605"/>
      <c r="M136" s="605"/>
      <c r="N136" s="605"/>
      <c r="O136" s="605"/>
      <c r="P136" s="605"/>
      <c r="Q136" s="605"/>
      <c r="R136" s="605"/>
      <c r="S136" s="605"/>
      <c r="T136" s="605"/>
      <c r="U136" s="605"/>
      <c r="V136" s="605"/>
      <c r="W136" s="605"/>
      <c r="X136" s="605"/>
      <c r="Y136" s="605"/>
      <c r="Z136" s="605"/>
      <c r="AA136" s="605"/>
      <c r="AB136" s="605"/>
      <c r="AC136" s="605"/>
      <c r="AD136" s="605"/>
      <c r="AE136" s="605"/>
      <c r="AF136" s="605"/>
      <c r="AG136" s="605"/>
      <c r="AH136" s="605"/>
      <c r="AI136" s="605"/>
      <c r="AJ136" s="605"/>
      <c r="AK136" s="605"/>
      <c r="AL136" s="605"/>
      <c r="AM136" s="605"/>
      <c r="AN136" s="605"/>
      <c r="AO136" s="605"/>
      <c r="AP136" s="605"/>
      <c r="AQ136" s="605"/>
      <c r="AR136" s="605"/>
      <c r="AS136" s="605"/>
      <c r="AT136" s="605"/>
      <c r="AU136" s="605"/>
      <c r="AV136" s="605"/>
      <c r="AW136" s="605"/>
      <c r="AX136" s="605"/>
      <c r="AY136" s="606"/>
      <c r="AZ136" s="626"/>
      <c r="BA136" s="418" t="s">
        <v>125</v>
      </c>
      <c r="BB136" s="418" t="s">
        <v>124</v>
      </c>
      <c r="BC136" s="418" t="s">
        <v>123</v>
      </c>
    </row>
    <row r="137" spans="1:55" s="2" customFormat="1" x14ac:dyDescent="0.3">
      <c r="A137" s="611"/>
      <c r="B137" s="526"/>
      <c r="C137" s="511"/>
      <c r="D137" s="486"/>
      <c r="E137" s="613" t="s">
        <v>122</v>
      </c>
      <c r="F137" s="67" t="s">
        <v>111</v>
      </c>
      <c r="G137" s="621" t="s">
        <v>74</v>
      </c>
      <c r="H137" s="621"/>
      <c r="I137" s="599" t="s">
        <v>74</v>
      </c>
      <c r="J137" s="624"/>
      <c r="K137" s="604"/>
      <c r="L137" s="605"/>
      <c r="M137" s="605"/>
      <c r="N137" s="605"/>
      <c r="O137" s="605"/>
      <c r="P137" s="605"/>
      <c r="Q137" s="605"/>
      <c r="R137" s="605"/>
      <c r="S137" s="605"/>
      <c r="T137" s="605"/>
      <c r="U137" s="605"/>
      <c r="V137" s="605"/>
      <c r="W137" s="605"/>
      <c r="X137" s="605"/>
      <c r="Y137" s="605"/>
      <c r="Z137" s="605"/>
      <c r="AA137" s="605"/>
      <c r="AB137" s="605"/>
      <c r="AC137" s="605"/>
      <c r="AD137" s="605"/>
      <c r="AE137" s="605"/>
      <c r="AF137" s="605"/>
      <c r="AG137" s="605"/>
      <c r="AH137" s="605"/>
      <c r="AI137" s="605"/>
      <c r="AJ137" s="605"/>
      <c r="AK137" s="605"/>
      <c r="AL137" s="605"/>
      <c r="AM137" s="605"/>
      <c r="AN137" s="605"/>
      <c r="AO137" s="605"/>
      <c r="AP137" s="605"/>
      <c r="AQ137" s="605"/>
      <c r="AR137" s="605"/>
      <c r="AS137" s="605"/>
      <c r="AT137" s="605"/>
      <c r="AU137" s="605"/>
      <c r="AV137" s="605"/>
      <c r="AW137" s="605"/>
      <c r="AX137" s="605"/>
      <c r="AY137" s="606"/>
      <c r="AZ137" s="626"/>
      <c r="BA137" s="418"/>
      <c r="BB137" s="418"/>
      <c r="BC137" s="418"/>
    </row>
    <row r="138" spans="1:55" s="2" customFormat="1" x14ac:dyDescent="0.3">
      <c r="A138" s="611"/>
      <c r="B138" s="526"/>
      <c r="C138" s="511"/>
      <c r="D138" s="486"/>
      <c r="E138" s="526"/>
      <c r="F138" s="67" t="s">
        <v>80</v>
      </c>
      <c r="G138" s="621">
        <v>100</v>
      </c>
      <c r="H138" s="621"/>
      <c r="I138" s="599">
        <v>100</v>
      </c>
      <c r="J138" s="624"/>
      <c r="K138" s="604"/>
      <c r="L138" s="605"/>
      <c r="M138" s="605"/>
      <c r="N138" s="605"/>
      <c r="O138" s="605"/>
      <c r="P138" s="605"/>
      <c r="Q138" s="605"/>
      <c r="R138" s="605"/>
      <c r="S138" s="605"/>
      <c r="T138" s="605"/>
      <c r="U138" s="605"/>
      <c r="V138" s="605"/>
      <c r="W138" s="605"/>
      <c r="X138" s="605"/>
      <c r="Y138" s="605"/>
      <c r="Z138" s="605"/>
      <c r="AA138" s="605"/>
      <c r="AB138" s="605"/>
      <c r="AC138" s="605"/>
      <c r="AD138" s="605"/>
      <c r="AE138" s="605"/>
      <c r="AF138" s="605"/>
      <c r="AG138" s="605"/>
      <c r="AH138" s="605"/>
      <c r="AI138" s="605"/>
      <c r="AJ138" s="605"/>
      <c r="AK138" s="605"/>
      <c r="AL138" s="605"/>
      <c r="AM138" s="605"/>
      <c r="AN138" s="605"/>
      <c r="AO138" s="605"/>
      <c r="AP138" s="605"/>
      <c r="AQ138" s="605"/>
      <c r="AR138" s="605"/>
      <c r="AS138" s="605"/>
      <c r="AT138" s="605"/>
      <c r="AU138" s="605"/>
      <c r="AV138" s="605"/>
      <c r="AW138" s="605"/>
      <c r="AX138" s="605"/>
      <c r="AY138" s="606"/>
      <c r="AZ138" s="626"/>
      <c r="BA138" s="418"/>
      <c r="BB138" s="418"/>
      <c r="BC138" s="418"/>
    </row>
    <row r="139" spans="1:55" s="2" customFormat="1" x14ac:dyDescent="0.3">
      <c r="A139" s="611"/>
      <c r="B139" s="526"/>
      <c r="C139" s="511"/>
      <c r="D139" s="486"/>
      <c r="E139" s="526"/>
      <c r="F139" s="67" t="s">
        <v>109</v>
      </c>
      <c r="G139" s="621">
        <v>100</v>
      </c>
      <c r="H139" s="621"/>
      <c r="I139" s="599">
        <v>100</v>
      </c>
      <c r="J139" s="624"/>
      <c r="K139" s="604"/>
      <c r="L139" s="605"/>
      <c r="M139" s="605"/>
      <c r="N139" s="605"/>
      <c r="O139" s="605"/>
      <c r="P139" s="605"/>
      <c r="Q139" s="605"/>
      <c r="R139" s="605"/>
      <c r="S139" s="605"/>
      <c r="T139" s="605"/>
      <c r="U139" s="605"/>
      <c r="V139" s="605"/>
      <c r="W139" s="605"/>
      <c r="X139" s="605"/>
      <c r="Y139" s="605"/>
      <c r="Z139" s="605"/>
      <c r="AA139" s="605"/>
      <c r="AB139" s="605"/>
      <c r="AC139" s="605"/>
      <c r="AD139" s="605"/>
      <c r="AE139" s="605"/>
      <c r="AF139" s="605"/>
      <c r="AG139" s="605"/>
      <c r="AH139" s="605"/>
      <c r="AI139" s="605"/>
      <c r="AJ139" s="605"/>
      <c r="AK139" s="605"/>
      <c r="AL139" s="605"/>
      <c r="AM139" s="605"/>
      <c r="AN139" s="605"/>
      <c r="AO139" s="605"/>
      <c r="AP139" s="605"/>
      <c r="AQ139" s="605"/>
      <c r="AR139" s="605"/>
      <c r="AS139" s="605"/>
      <c r="AT139" s="605"/>
      <c r="AU139" s="605"/>
      <c r="AV139" s="605"/>
      <c r="AW139" s="605"/>
      <c r="AX139" s="605"/>
      <c r="AY139" s="606"/>
      <c r="AZ139" s="626"/>
      <c r="BA139" s="418"/>
      <c r="BB139" s="418"/>
      <c r="BC139" s="418"/>
    </row>
    <row r="140" spans="1:55" s="2" customFormat="1" x14ac:dyDescent="0.3">
      <c r="A140" s="611"/>
      <c r="B140" s="526"/>
      <c r="C140" s="511"/>
      <c r="D140" s="486"/>
      <c r="E140" s="526"/>
      <c r="F140" s="67" t="s">
        <v>108</v>
      </c>
      <c r="G140" s="621">
        <v>100</v>
      </c>
      <c r="H140" s="621"/>
      <c r="I140" s="599">
        <v>100</v>
      </c>
      <c r="J140" s="624"/>
      <c r="K140" s="604"/>
      <c r="L140" s="605"/>
      <c r="M140" s="605"/>
      <c r="N140" s="605"/>
      <c r="O140" s="605"/>
      <c r="P140" s="605"/>
      <c r="Q140" s="605"/>
      <c r="R140" s="605"/>
      <c r="S140" s="605"/>
      <c r="T140" s="605"/>
      <c r="U140" s="605"/>
      <c r="V140" s="605"/>
      <c r="W140" s="605"/>
      <c r="X140" s="605"/>
      <c r="Y140" s="605"/>
      <c r="Z140" s="605"/>
      <c r="AA140" s="605"/>
      <c r="AB140" s="605"/>
      <c r="AC140" s="605"/>
      <c r="AD140" s="605"/>
      <c r="AE140" s="605"/>
      <c r="AF140" s="605"/>
      <c r="AG140" s="605"/>
      <c r="AH140" s="605"/>
      <c r="AI140" s="605"/>
      <c r="AJ140" s="605"/>
      <c r="AK140" s="605"/>
      <c r="AL140" s="605"/>
      <c r="AM140" s="605"/>
      <c r="AN140" s="605"/>
      <c r="AO140" s="605"/>
      <c r="AP140" s="605"/>
      <c r="AQ140" s="605"/>
      <c r="AR140" s="605"/>
      <c r="AS140" s="605"/>
      <c r="AT140" s="605"/>
      <c r="AU140" s="605"/>
      <c r="AV140" s="605"/>
      <c r="AW140" s="605"/>
      <c r="AX140" s="605"/>
      <c r="AY140" s="606"/>
      <c r="AZ140" s="626"/>
      <c r="BA140" s="418"/>
      <c r="BB140" s="418"/>
      <c r="BC140" s="418"/>
    </row>
    <row r="141" spans="1:55" s="2" customFormat="1" x14ac:dyDescent="0.3">
      <c r="A141" s="611"/>
      <c r="B141" s="526"/>
      <c r="C141" s="496"/>
      <c r="D141" s="487"/>
      <c r="E141" s="614"/>
      <c r="F141" s="67" t="s">
        <v>106</v>
      </c>
      <c r="G141" s="621">
        <v>100</v>
      </c>
      <c r="H141" s="621"/>
      <c r="I141" s="599">
        <v>100</v>
      </c>
      <c r="J141" s="624"/>
      <c r="K141" s="604"/>
      <c r="L141" s="605"/>
      <c r="M141" s="605"/>
      <c r="N141" s="605"/>
      <c r="O141" s="605"/>
      <c r="P141" s="605"/>
      <c r="Q141" s="605"/>
      <c r="R141" s="605"/>
      <c r="S141" s="605"/>
      <c r="T141" s="605"/>
      <c r="U141" s="605"/>
      <c r="V141" s="605"/>
      <c r="W141" s="605"/>
      <c r="X141" s="605"/>
      <c r="Y141" s="605"/>
      <c r="Z141" s="605"/>
      <c r="AA141" s="605"/>
      <c r="AB141" s="605"/>
      <c r="AC141" s="605"/>
      <c r="AD141" s="605"/>
      <c r="AE141" s="605"/>
      <c r="AF141" s="605"/>
      <c r="AG141" s="605"/>
      <c r="AH141" s="605"/>
      <c r="AI141" s="605"/>
      <c r="AJ141" s="605"/>
      <c r="AK141" s="605"/>
      <c r="AL141" s="605"/>
      <c r="AM141" s="605"/>
      <c r="AN141" s="605"/>
      <c r="AO141" s="605"/>
      <c r="AP141" s="605"/>
      <c r="AQ141" s="605"/>
      <c r="AR141" s="605"/>
      <c r="AS141" s="605"/>
      <c r="AT141" s="605"/>
      <c r="AU141" s="605"/>
      <c r="AV141" s="605"/>
      <c r="AW141" s="605"/>
      <c r="AX141" s="605"/>
      <c r="AY141" s="606"/>
      <c r="AZ141" s="626"/>
      <c r="BA141" s="418"/>
      <c r="BB141" s="418"/>
      <c r="BC141" s="418"/>
    </row>
    <row r="142" spans="1:55" s="2" customFormat="1" x14ac:dyDescent="0.3">
      <c r="A142" s="611"/>
      <c r="B142" s="526"/>
      <c r="C142" s="495" t="s">
        <v>121</v>
      </c>
      <c r="D142" s="510" t="s">
        <v>120</v>
      </c>
      <c r="E142" s="66" t="s">
        <v>91</v>
      </c>
      <c r="F142" s="627" t="s">
        <v>119</v>
      </c>
      <c r="G142" s="621">
        <v>25</v>
      </c>
      <c r="H142" s="621"/>
      <c r="I142" s="65">
        <v>15</v>
      </c>
      <c r="J142" s="64">
        <v>11</v>
      </c>
      <c r="K142" s="604"/>
      <c r="L142" s="605"/>
      <c r="M142" s="605"/>
      <c r="N142" s="605"/>
      <c r="O142" s="605"/>
      <c r="P142" s="605"/>
      <c r="Q142" s="605"/>
      <c r="R142" s="605"/>
      <c r="S142" s="605"/>
      <c r="T142" s="605"/>
      <c r="U142" s="605"/>
      <c r="V142" s="605"/>
      <c r="W142" s="605"/>
      <c r="X142" s="605"/>
      <c r="Y142" s="605"/>
      <c r="Z142" s="605"/>
      <c r="AA142" s="605"/>
      <c r="AB142" s="605"/>
      <c r="AC142" s="605"/>
      <c r="AD142" s="605"/>
      <c r="AE142" s="605"/>
      <c r="AF142" s="605"/>
      <c r="AG142" s="605"/>
      <c r="AH142" s="605"/>
      <c r="AI142" s="605"/>
      <c r="AJ142" s="605"/>
      <c r="AK142" s="605"/>
      <c r="AL142" s="605"/>
      <c r="AM142" s="605"/>
      <c r="AN142" s="605"/>
      <c r="AO142" s="605"/>
      <c r="AP142" s="605"/>
      <c r="AQ142" s="605"/>
      <c r="AR142" s="605"/>
      <c r="AS142" s="605"/>
      <c r="AT142" s="605"/>
      <c r="AU142" s="605"/>
      <c r="AV142" s="605"/>
      <c r="AW142" s="605"/>
      <c r="AX142" s="605"/>
      <c r="AY142" s="606"/>
      <c r="AZ142" s="626"/>
      <c r="BA142" s="418" t="s">
        <v>118</v>
      </c>
      <c r="BB142" s="418" t="s">
        <v>117</v>
      </c>
      <c r="BC142" s="418" t="s">
        <v>116</v>
      </c>
    </row>
    <row r="143" spans="1:55" s="2" customFormat="1" x14ac:dyDescent="0.3">
      <c r="A143" s="611"/>
      <c r="B143" s="526"/>
      <c r="C143" s="511"/>
      <c r="D143" s="486"/>
      <c r="E143" s="66" t="s">
        <v>105</v>
      </c>
      <c r="F143" s="628"/>
      <c r="G143" s="621">
        <v>5</v>
      </c>
      <c r="H143" s="621"/>
      <c r="I143" s="65">
        <v>1</v>
      </c>
      <c r="J143" s="64">
        <v>5</v>
      </c>
      <c r="K143" s="604"/>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c r="AJ143" s="605"/>
      <c r="AK143" s="605"/>
      <c r="AL143" s="605"/>
      <c r="AM143" s="605"/>
      <c r="AN143" s="605"/>
      <c r="AO143" s="605"/>
      <c r="AP143" s="605"/>
      <c r="AQ143" s="605"/>
      <c r="AR143" s="605"/>
      <c r="AS143" s="605"/>
      <c r="AT143" s="605"/>
      <c r="AU143" s="605"/>
      <c r="AV143" s="605"/>
      <c r="AW143" s="605"/>
      <c r="AX143" s="605"/>
      <c r="AY143" s="606"/>
      <c r="AZ143" s="626"/>
      <c r="BA143" s="418"/>
      <c r="BB143" s="418"/>
      <c r="BC143" s="418"/>
    </row>
    <row r="144" spans="1:55" s="2" customFormat="1" x14ac:dyDescent="0.3">
      <c r="A144" s="611"/>
      <c r="B144" s="526"/>
      <c r="C144" s="511"/>
      <c r="D144" s="486"/>
      <c r="E144" s="66" t="s">
        <v>115</v>
      </c>
      <c r="F144" s="628"/>
      <c r="G144" s="621">
        <f>+G143/G142*100</f>
        <v>20</v>
      </c>
      <c r="H144" s="621"/>
      <c r="I144" s="80">
        <f>I143/I142*100</f>
        <v>6.666666666666667</v>
      </c>
      <c r="J144" s="80">
        <f>J143/J142*100</f>
        <v>45.454545454545453</v>
      </c>
      <c r="K144" s="604"/>
      <c r="L144" s="605"/>
      <c r="M144" s="605"/>
      <c r="N144" s="605"/>
      <c r="O144" s="605"/>
      <c r="P144" s="605"/>
      <c r="Q144" s="605"/>
      <c r="R144" s="605"/>
      <c r="S144" s="605"/>
      <c r="T144" s="605"/>
      <c r="U144" s="605"/>
      <c r="V144" s="605"/>
      <c r="W144" s="605"/>
      <c r="X144" s="605"/>
      <c r="Y144" s="605"/>
      <c r="Z144" s="605"/>
      <c r="AA144" s="605"/>
      <c r="AB144" s="605"/>
      <c r="AC144" s="605"/>
      <c r="AD144" s="605"/>
      <c r="AE144" s="605"/>
      <c r="AF144" s="605"/>
      <c r="AG144" s="605"/>
      <c r="AH144" s="605"/>
      <c r="AI144" s="605"/>
      <c r="AJ144" s="605"/>
      <c r="AK144" s="605"/>
      <c r="AL144" s="605"/>
      <c r="AM144" s="605"/>
      <c r="AN144" s="605"/>
      <c r="AO144" s="605"/>
      <c r="AP144" s="605"/>
      <c r="AQ144" s="605"/>
      <c r="AR144" s="605"/>
      <c r="AS144" s="605"/>
      <c r="AT144" s="605"/>
      <c r="AU144" s="605"/>
      <c r="AV144" s="605"/>
      <c r="AW144" s="605"/>
      <c r="AX144" s="605"/>
      <c r="AY144" s="606"/>
      <c r="AZ144" s="626"/>
      <c r="BA144" s="418"/>
      <c r="BB144" s="418"/>
      <c r="BC144" s="418"/>
    </row>
    <row r="145" spans="1:55" s="2" customFormat="1" x14ac:dyDescent="0.3">
      <c r="A145" s="611"/>
      <c r="B145" s="526"/>
      <c r="C145" s="511"/>
      <c r="D145" s="486"/>
      <c r="E145" s="66" t="s">
        <v>114</v>
      </c>
      <c r="F145" s="628"/>
      <c r="G145" s="621">
        <v>1</v>
      </c>
      <c r="H145" s="621"/>
      <c r="I145" s="65">
        <v>2</v>
      </c>
      <c r="J145" s="64">
        <v>3</v>
      </c>
      <c r="K145" s="604"/>
      <c r="L145" s="605"/>
      <c r="M145" s="605"/>
      <c r="N145" s="605"/>
      <c r="O145" s="605"/>
      <c r="P145" s="605"/>
      <c r="Q145" s="605"/>
      <c r="R145" s="605"/>
      <c r="S145" s="605"/>
      <c r="T145" s="605"/>
      <c r="U145" s="605"/>
      <c r="V145" s="605"/>
      <c r="W145" s="605"/>
      <c r="X145" s="605"/>
      <c r="Y145" s="605"/>
      <c r="Z145" s="605"/>
      <c r="AA145" s="605"/>
      <c r="AB145" s="605"/>
      <c r="AC145" s="605"/>
      <c r="AD145" s="605"/>
      <c r="AE145" s="605"/>
      <c r="AF145" s="605"/>
      <c r="AG145" s="605"/>
      <c r="AH145" s="605"/>
      <c r="AI145" s="605"/>
      <c r="AJ145" s="605"/>
      <c r="AK145" s="605"/>
      <c r="AL145" s="605"/>
      <c r="AM145" s="605"/>
      <c r="AN145" s="605"/>
      <c r="AO145" s="605"/>
      <c r="AP145" s="605"/>
      <c r="AQ145" s="605"/>
      <c r="AR145" s="605"/>
      <c r="AS145" s="605"/>
      <c r="AT145" s="605"/>
      <c r="AU145" s="605"/>
      <c r="AV145" s="605"/>
      <c r="AW145" s="605"/>
      <c r="AX145" s="605"/>
      <c r="AY145" s="606"/>
      <c r="AZ145" s="626"/>
      <c r="BA145" s="418"/>
      <c r="BB145" s="418"/>
      <c r="BC145" s="418"/>
    </row>
    <row r="146" spans="1:55" s="2" customFormat="1" x14ac:dyDescent="0.3">
      <c r="A146" s="611"/>
      <c r="B146" s="526"/>
      <c r="C146" s="511"/>
      <c r="D146" s="487"/>
      <c r="E146" s="66" t="s">
        <v>113</v>
      </c>
      <c r="F146" s="629"/>
      <c r="G146" s="621">
        <f>+G145/G142*100</f>
        <v>4</v>
      </c>
      <c r="H146" s="621"/>
      <c r="I146" s="80">
        <f>I145/I142*100</f>
        <v>13.333333333333334</v>
      </c>
      <c r="J146" s="80">
        <f>J145/J142*100</f>
        <v>27.27272727272727</v>
      </c>
      <c r="K146" s="604"/>
      <c r="L146" s="605"/>
      <c r="M146" s="605"/>
      <c r="N146" s="605"/>
      <c r="O146" s="605"/>
      <c r="P146" s="605"/>
      <c r="Q146" s="605"/>
      <c r="R146" s="605"/>
      <c r="S146" s="605"/>
      <c r="T146" s="605"/>
      <c r="U146" s="605"/>
      <c r="V146" s="605"/>
      <c r="W146" s="605"/>
      <c r="X146" s="605"/>
      <c r="Y146" s="605"/>
      <c r="Z146" s="605"/>
      <c r="AA146" s="605"/>
      <c r="AB146" s="605"/>
      <c r="AC146" s="605"/>
      <c r="AD146" s="605"/>
      <c r="AE146" s="605"/>
      <c r="AF146" s="605"/>
      <c r="AG146" s="605"/>
      <c r="AH146" s="605"/>
      <c r="AI146" s="605"/>
      <c r="AJ146" s="605"/>
      <c r="AK146" s="605"/>
      <c r="AL146" s="605"/>
      <c r="AM146" s="605"/>
      <c r="AN146" s="605"/>
      <c r="AO146" s="605"/>
      <c r="AP146" s="605"/>
      <c r="AQ146" s="605"/>
      <c r="AR146" s="605"/>
      <c r="AS146" s="605"/>
      <c r="AT146" s="605"/>
      <c r="AU146" s="605"/>
      <c r="AV146" s="605"/>
      <c r="AW146" s="605"/>
      <c r="AX146" s="605"/>
      <c r="AY146" s="606"/>
      <c r="AZ146" s="626"/>
      <c r="BA146" s="418"/>
      <c r="BB146" s="418"/>
      <c r="BC146" s="418"/>
    </row>
    <row r="147" spans="1:55" s="2" customFormat="1" x14ac:dyDescent="0.3">
      <c r="A147" s="611"/>
      <c r="B147" s="526"/>
      <c r="C147" s="511"/>
      <c r="D147" s="510" t="s">
        <v>112</v>
      </c>
      <c r="E147" s="66" t="s">
        <v>107</v>
      </c>
      <c r="F147" s="627" t="s">
        <v>111</v>
      </c>
      <c r="G147" s="621">
        <v>6</v>
      </c>
      <c r="H147" s="621"/>
      <c r="I147" s="65">
        <v>3</v>
      </c>
      <c r="J147" s="64">
        <v>2</v>
      </c>
      <c r="K147" s="604"/>
      <c r="L147" s="605"/>
      <c r="M147" s="605"/>
      <c r="N147" s="605"/>
      <c r="O147" s="605"/>
      <c r="P147" s="605"/>
      <c r="Q147" s="605"/>
      <c r="R147" s="605"/>
      <c r="S147" s="605"/>
      <c r="T147" s="605"/>
      <c r="U147" s="605"/>
      <c r="V147" s="605"/>
      <c r="W147" s="605"/>
      <c r="X147" s="605"/>
      <c r="Y147" s="605"/>
      <c r="Z147" s="605"/>
      <c r="AA147" s="605"/>
      <c r="AB147" s="605"/>
      <c r="AC147" s="605"/>
      <c r="AD147" s="605"/>
      <c r="AE147" s="605"/>
      <c r="AF147" s="605"/>
      <c r="AG147" s="605"/>
      <c r="AH147" s="605"/>
      <c r="AI147" s="605"/>
      <c r="AJ147" s="605"/>
      <c r="AK147" s="605"/>
      <c r="AL147" s="605"/>
      <c r="AM147" s="605"/>
      <c r="AN147" s="605"/>
      <c r="AO147" s="605"/>
      <c r="AP147" s="605"/>
      <c r="AQ147" s="605"/>
      <c r="AR147" s="605"/>
      <c r="AS147" s="605"/>
      <c r="AT147" s="605"/>
      <c r="AU147" s="605"/>
      <c r="AV147" s="605"/>
      <c r="AW147" s="605"/>
      <c r="AX147" s="605"/>
      <c r="AY147" s="606"/>
      <c r="AZ147" s="626"/>
      <c r="BA147" s="418"/>
      <c r="BB147" s="418"/>
      <c r="BC147" s="418"/>
    </row>
    <row r="148" spans="1:55" s="2" customFormat="1" x14ac:dyDescent="0.3">
      <c r="A148" s="611"/>
      <c r="B148" s="526"/>
      <c r="C148" s="511"/>
      <c r="D148" s="486"/>
      <c r="E148" s="66" t="s">
        <v>105</v>
      </c>
      <c r="F148" s="628"/>
      <c r="G148" s="621">
        <v>3</v>
      </c>
      <c r="H148" s="621"/>
      <c r="I148" s="65">
        <v>1</v>
      </c>
      <c r="J148" s="64" t="s">
        <v>74</v>
      </c>
      <c r="K148" s="604"/>
      <c r="L148" s="605"/>
      <c r="M148" s="605"/>
      <c r="N148" s="605"/>
      <c r="O148" s="605"/>
      <c r="P148" s="605"/>
      <c r="Q148" s="605"/>
      <c r="R148" s="605"/>
      <c r="S148" s="605"/>
      <c r="T148" s="605"/>
      <c r="U148" s="605"/>
      <c r="V148" s="605"/>
      <c r="W148" s="605"/>
      <c r="X148" s="605"/>
      <c r="Y148" s="605"/>
      <c r="Z148" s="605"/>
      <c r="AA148" s="605"/>
      <c r="AB148" s="605"/>
      <c r="AC148" s="605"/>
      <c r="AD148" s="605"/>
      <c r="AE148" s="605"/>
      <c r="AF148" s="605"/>
      <c r="AG148" s="605"/>
      <c r="AH148" s="605"/>
      <c r="AI148" s="605"/>
      <c r="AJ148" s="605"/>
      <c r="AK148" s="605"/>
      <c r="AL148" s="605"/>
      <c r="AM148" s="605"/>
      <c r="AN148" s="605"/>
      <c r="AO148" s="605"/>
      <c r="AP148" s="605"/>
      <c r="AQ148" s="605"/>
      <c r="AR148" s="605"/>
      <c r="AS148" s="605"/>
      <c r="AT148" s="605"/>
      <c r="AU148" s="605"/>
      <c r="AV148" s="605"/>
      <c r="AW148" s="605"/>
      <c r="AX148" s="605"/>
      <c r="AY148" s="606"/>
      <c r="AZ148" s="626"/>
      <c r="BA148" s="418"/>
      <c r="BB148" s="418"/>
      <c r="BC148" s="418"/>
    </row>
    <row r="149" spans="1:55" s="2" customFormat="1" x14ac:dyDescent="0.3">
      <c r="A149" s="611"/>
      <c r="B149" s="526"/>
      <c r="C149" s="511"/>
      <c r="D149" s="486"/>
      <c r="E149" s="66" t="s">
        <v>104</v>
      </c>
      <c r="F149" s="628"/>
      <c r="G149" s="630">
        <f>+G148/G147*100</f>
        <v>50</v>
      </c>
      <c r="H149" s="630"/>
      <c r="I149" s="80">
        <v>33</v>
      </c>
      <c r="J149" s="79" t="s">
        <v>74</v>
      </c>
      <c r="K149" s="604"/>
      <c r="L149" s="605"/>
      <c r="M149" s="605"/>
      <c r="N149" s="605"/>
      <c r="O149" s="605"/>
      <c r="P149" s="605"/>
      <c r="Q149" s="605"/>
      <c r="R149" s="605"/>
      <c r="S149" s="605"/>
      <c r="T149" s="605"/>
      <c r="U149" s="605"/>
      <c r="V149" s="605"/>
      <c r="W149" s="605"/>
      <c r="X149" s="605"/>
      <c r="Y149" s="605"/>
      <c r="Z149" s="605"/>
      <c r="AA149" s="605"/>
      <c r="AB149" s="605"/>
      <c r="AC149" s="605"/>
      <c r="AD149" s="605"/>
      <c r="AE149" s="605"/>
      <c r="AF149" s="605"/>
      <c r="AG149" s="605"/>
      <c r="AH149" s="605"/>
      <c r="AI149" s="605"/>
      <c r="AJ149" s="605"/>
      <c r="AK149" s="605"/>
      <c r="AL149" s="605"/>
      <c r="AM149" s="605"/>
      <c r="AN149" s="605"/>
      <c r="AO149" s="605"/>
      <c r="AP149" s="605"/>
      <c r="AQ149" s="605"/>
      <c r="AR149" s="605"/>
      <c r="AS149" s="605"/>
      <c r="AT149" s="605"/>
      <c r="AU149" s="605"/>
      <c r="AV149" s="605"/>
      <c r="AW149" s="605"/>
      <c r="AX149" s="605"/>
      <c r="AY149" s="606"/>
      <c r="AZ149" s="626"/>
      <c r="BA149" s="418"/>
      <c r="BB149" s="418"/>
      <c r="BC149" s="418"/>
    </row>
    <row r="150" spans="1:55" s="2" customFormat="1" x14ac:dyDescent="0.3">
      <c r="A150" s="611"/>
      <c r="B150" s="526"/>
      <c r="C150" s="511"/>
      <c r="D150" s="486"/>
      <c r="E150" s="66" t="s">
        <v>103</v>
      </c>
      <c r="F150" s="628"/>
      <c r="G150" s="621">
        <v>3</v>
      </c>
      <c r="H150" s="621"/>
      <c r="I150" s="65">
        <v>2</v>
      </c>
      <c r="J150" s="64" t="s">
        <v>74</v>
      </c>
      <c r="K150" s="604"/>
      <c r="L150" s="605"/>
      <c r="M150" s="605"/>
      <c r="N150" s="605"/>
      <c r="O150" s="605"/>
      <c r="P150" s="605"/>
      <c r="Q150" s="605"/>
      <c r="R150" s="605"/>
      <c r="S150" s="605"/>
      <c r="T150" s="605"/>
      <c r="U150" s="605"/>
      <c r="V150" s="605"/>
      <c r="W150" s="605"/>
      <c r="X150" s="605"/>
      <c r="Y150" s="605"/>
      <c r="Z150" s="605"/>
      <c r="AA150" s="605"/>
      <c r="AB150" s="605"/>
      <c r="AC150" s="605"/>
      <c r="AD150" s="605"/>
      <c r="AE150" s="605"/>
      <c r="AF150" s="605"/>
      <c r="AG150" s="605"/>
      <c r="AH150" s="605"/>
      <c r="AI150" s="605"/>
      <c r="AJ150" s="605"/>
      <c r="AK150" s="605"/>
      <c r="AL150" s="605"/>
      <c r="AM150" s="605"/>
      <c r="AN150" s="605"/>
      <c r="AO150" s="605"/>
      <c r="AP150" s="605"/>
      <c r="AQ150" s="605"/>
      <c r="AR150" s="605"/>
      <c r="AS150" s="605"/>
      <c r="AT150" s="605"/>
      <c r="AU150" s="605"/>
      <c r="AV150" s="605"/>
      <c r="AW150" s="605"/>
      <c r="AX150" s="605"/>
      <c r="AY150" s="606"/>
      <c r="AZ150" s="626"/>
      <c r="BA150" s="418"/>
      <c r="BB150" s="418"/>
      <c r="BC150" s="418"/>
    </row>
    <row r="151" spans="1:55" s="2" customFormat="1" x14ac:dyDescent="0.3">
      <c r="A151" s="611"/>
      <c r="B151" s="526"/>
      <c r="C151" s="511"/>
      <c r="D151" s="486"/>
      <c r="E151" s="66" t="s">
        <v>102</v>
      </c>
      <c r="F151" s="629"/>
      <c r="G151" s="621">
        <f>+G150/G147*100</f>
        <v>50</v>
      </c>
      <c r="H151" s="621"/>
      <c r="I151" s="65">
        <v>66</v>
      </c>
      <c r="J151" s="64" t="s">
        <v>74</v>
      </c>
      <c r="K151" s="604"/>
      <c r="L151" s="605"/>
      <c r="M151" s="605"/>
      <c r="N151" s="605"/>
      <c r="O151" s="605"/>
      <c r="P151" s="605"/>
      <c r="Q151" s="605"/>
      <c r="R151" s="605"/>
      <c r="S151" s="605"/>
      <c r="T151" s="605"/>
      <c r="U151" s="605"/>
      <c r="V151" s="605"/>
      <c r="W151" s="605"/>
      <c r="X151" s="605"/>
      <c r="Y151" s="605"/>
      <c r="Z151" s="605"/>
      <c r="AA151" s="605"/>
      <c r="AB151" s="605"/>
      <c r="AC151" s="605"/>
      <c r="AD151" s="605"/>
      <c r="AE151" s="605"/>
      <c r="AF151" s="605"/>
      <c r="AG151" s="605"/>
      <c r="AH151" s="605"/>
      <c r="AI151" s="605"/>
      <c r="AJ151" s="605"/>
      <c r="AK151" s="605"/>
      <c r="AL151" s="605"/>
      <c r="AM151" s="605"/>
      <c r="AN151" s="605"/>
      <c r="AO151" s="605"/>
      <c r="AP151" s="605"/>
      <c r="AQ151" s="605"/>
      <c r="AR151" s="605"/>
      <c r="AS151" s="605"/>
      <c r="AT151" s="605"/>
      <c r="AU151" s="605"/>
      <c r="AV151" s="605"/>
      <c r="AW151" s="605"/>
      <c r="AX151" s="605"/>
      <c r="AY151" s="606"/>
      <c r="AZ151" s="626"/>
      <c r="BA151" s="418"/>
      <c r="BB151" s="418"/>
      <c r="BC151" s="418"/>
    </row>
    <row r="152" spans="1:55" s="2" customFormat="1" x14ac:dyDescent="0.3">
      <c r="A152" s="611"/>
      <c r="B152" s="526"/>
      <c r="C152" s="511"/>
      <c r="D152" s="486"/>
      <c r="E152" s="66" t="s">
        <v>107</v>
      </c>
      <c r="F152" s="627" t="s">
        <v>80</v>
      </c>
      <c r="G152" s="621">
        <v>10</v>
      </c>
      <c r="H152" s="621"/>
      <c r="I152" s="65">
        <v>6</v>
      </c>
      <c r="J152" s="64">
        <v>1</v>
      </c>
      <c r="K152" s="604"/>
      <c r="L152" s="605"/>
      <c r="M152" s="605"/>
      <c r="N152" s="605"/>
      <c r="O152" s="605"/>
      <c r="P152" s="605"/>
      <c r="Q152" s="605"/>
      <c r="R152" s="605"/>
      <c r="S152" s="605"/>
      <c r="T152" s="605"/>
      <c r="U152" s="605"/>
      <c r="V152" s="605"/>
      <c r="W152" s="605"/>
      <c r="X152" s="605"/>
      <c r="Y152" s="605"/>
      <c r="Z152" s="605"/>
      <c r="AA152" s="605"/>
      <c r="AB152" s="605"/>
      <c r="AC152" s="605"/>
      <c r="AD152" s="605"/>
      <c r="AE152" s="605"/>
      <c r="AF152" s="605"/>
      <c r="AG152" s="605"/>
      <c r="AH152" s="605"/>
      <c r="AI152" s="605"/>
      <c r="AJ152" s="605"/>
      <c r="AK152" s="605"/>
      <c r="AL152" s="605"/>
      <c r="AM152" s="605"/>
      <c r="AN152" s="605"/>
      <c r="AO152" s="605"/>
      <c r="AP152" s="605"/>
      <c r="AQ152" s="605"/>
      <c r="AR152" s="605"/>
      <c r="AS152" s="605"/>
      <c r="AT152" s="605"/>
      <c r="AU152" s="605"/>
      <c r="AV152" s="605"/>
      <c r="AW152" s="605"/>
      <c r="AX152" s="605"/>
      <c r="AY152" s="606"/>
      <c r="AZ152" s="626"/>
      <c r="BA152" s="418"/>
      <c r="BB152" s="418"/>
      <c r="BC152" s="418"/>
    </row>
    <row r="153" spans="1:55" s="2" customFormat="1" x14ac:dyDescent="0.3">
      <c r="A153" s="611"/>
      <c r="B153" s="526"/>
      <c r="C153" s="511"/>
      <c r="D153" s="486"/>
      <c r="E153" s="66" t="s">
        <v>105</v>
      </c>
      <c r="F153" s="628"/>
      <c r="G153" s="621">
        <v>1</v>
      </c>
      <c r="H153" s="621"/>
      <c r="I153" s="65" t="s">
        <v>74</v>
      </c>
      <c r="J153" s="64" t="s">
        <v>74</v>
      </c>
      <c r="K153" s="604"/>
      <c r="L153" s="605"/>
      <c r="M153" s="605"/>
      <c r="N153" s="605"/>
      <c r="O153" s="605"/>
      <c r="P153" s="605"/>
      <c r="Q153" s="605"/>
      <c r="R153" s="605"/>
      <c r="S153" s="605"/>
      <c r="T153" s="605"/>
      <c r="U153" s="605"/>
      <c r="V153" s="605"/>
      <c r="W153" s="605"/>
      <c r="X153" s="605"/>
      <c r="Y153" s="605"/>
      <c r="Z153" s="605"/>
      <c r="AA153" s="605"/>
      <c r="AB153" s="605"/>
      <c r="AC153" s="605"/>
      <c r="AD153" s="605"/>
      <c r="AE153" s="605"/>
      <c r="AF153" s="605"/>
      <c r="AG153" s="605"/>
      <c r="AH153" s="605"/>
      <c r="AI153" s="605"/>
      <c r="AJ153" s="605"/>
      <c r="AK153" s="605"/>
      <c r="AL153" s="605"/>
      <c r="AM153" s="605"/>
      <c r="AN153" s="605"/>
      <c r="AO153" s="605"/>
      <c r="AP153" s="605"/>
      <c r="AQ153" s="605"/>
      <c r="AR153" s="605"/>
      <c r="AS153" s="605"/>
      <c r="AT153" s="605"/>
      <c r="AU153" s="605"/>
      <c r="AV153" s="605"/>
      <c r="AW153" s="605"/>
      <c r="AX153" s="605"/>
      <c r="AY153" s="606"/>
      <c r="AZ153" s="626"/>
      <c r="BA153" s="418"/>
      <c r="BB153" s="418"/>
      <c r="BC153" s="418"/>
    </row>
    <row r="154" spans="1:55" s="2" customFormat="1" x14ac:dyDescent="0.3">
      <c r="A154" s="611"/>
      <c r="B154" s="526"/>
      <c r="C154" s="511"/>
      <c r="D154" s="486"/>
      <c r="E154" s="66" t="s">
        <v>104</v>
      </c>
      <c r="F154" s="628"/>
      <c r="G154" s="621">
        <v>10</v>
      </c>
      <c r="H154" s="621"/>
      <c r="I154" s="65" t="s">
        <v>74</v>
      </c>
      <c r="J154" s="64" t="s">
        <v>74</v>
      </c>
      <c r="K154" s="604"/>
      <c r="L154" s="605"/>
      <c r="M154" s="605"/>
      <c r="N154" s="605"/>
      <c r="O154" s="605"/>
      <c r="P154" s="605"/>
      <c r="Q154" s="605"/>
      <c r="R154" s="605"/>
      <c r="S154" s="605"/>
      <c r="T154" s="605"/>
      <c r="U154" s="605"/>
      <c r="V154" s="605"/>
      <c r="W154" s="605"/>
      <c r="X154" s="605"/>
      <c r="Y154" s="605"/>
      <c r="Z154" s="605"/>
      <c r="AA154" s="605"/>
      <c r="AB154" s="605"/>
      <c r="AC154" s="605"/>
      <c r="AD154" s="605"/>
      <c r="AE154" s="605"/>
      <c r="AF154" s="605"/>
      <c r="AG154" s="605"/>
      <c r="AH154" s="605"/>
      <c r="AI154" s="605"/>
      <c r="AJ154" s="605"/>
      <c r="AK154" s="605"/>
      <c r="AL154" s="605"/>
      <c r="AM154" s="605"/>
      <c r="AN154" s="605"/>
      <c r="AO154" s="605"/>
      <c r="AP154" s="605"/>
      <c r="AQ154" s="605"/>
      <c r="AR154" s="605"/>
      <c r="AS154" s="605"/>
      <c r="AT154" s="605"/>
      <c r="AU154" s="605"/>
      <c r="AV154" s="605"/>
      <c r="AW154" s="605"/>
      <c r="AX154" s="605"/>
      <c r="AY154" s="606"/>
      <c r="AZ154" s="626"/>
      <c r="BA154" s="418"/>
      <c r="BB154" s="418"/>
      <c r="BC154" s="418"/>
    </row>
    <row r="155" spans="1:55" s="2" customFormat="1" x14ac:dyDescent="0.3">
      <c r="A155" s="611"/>
      <c r="B155" s="526"/>
      <c r="C155" s="511"/>
      <c r="D155" s="486"/>
      <c r="E155" s="66" t="s">
        <v>103</v>
      </c>
      <c r="F155" s="628"/>
      <c r="G155" s="621" t="s">
        <v>74</v>
      </c>
      <c r="H155" s="621"/>
      <c r="I155" s="65">
        <v>3</v>
      </c>
      <c r="J155" s="64" t="s">
        <v>74</v>
      </c>
      <c r="K155" s="604"/>
      <c r="L155" s="605"/>
      <c r="M155" s="605"/>
      <c r="N155" s="605"/>
      <c r="O155" s="605"/>
      <c r="P155" s="605"/>
      <c r="Q155" s="605"/>
      <c r="R155" s="605"/>
      <c r="S155" s="605"/>
      <c r="T155" s="605"/>
      <c r="U155" s="605"/>
      <c r="V155" s="605"/>
      <c r="W155" s="605"/>
      <c r="X155" s="605"/>
      <c r="Y155" s="605"/>
      <c r="Z155" s="605"/>
      <c r="AA155" s="605"/>
      <c r="AB155" s="605"/>
      <c r="AC155" s="605"/>
      <c r="AD155" s="605"/>
      <c r="AE155" s="605"/>
      <c r="AF155" s="605"/>
      <c r="AG155" s="605"/>
      <c r="AH155" s="605"/>
      <c r="AI155" s="605"/>
      <c r="AJ155" s="605"/>
      <c r="AK155" s="605"/>
      <c r="AL155" s="605"/>
      <c r="AM155" s="605"/>
      <c r="AN155" s="605"/>
      <c r="AO155" s="605"/>
      <c r="AP155" s="605"/>
      <c r="AQ155" s="605"/>
      <c r="AR155" s="605"/>
      <c r="AS155" s="605"/>
      <c r="AT155" s="605"/>
      <c r="AU155" s="605"/>
      <c r="AV155" s="605"/>
      <c r="AW155" s="605"/>
      <c r="AX155" s="605"/>
      <c r="AY155" s="606"/>
      <c r="AZ155" s="626"/>
      <c r="BA155" s="418"/>
      <c r="BB155" s="418"/>
      <c r="BC155" s="418"/>
    </row>
    <row r="156" spans="1:55" s="2" customFormat="1" x14ac:dyDescent="0.3">
      <c r="A156" s="611"/>
      <c r="B156" s="526"/>
      <c r="C156" s="511"/>
      <c r="D156" s="486"/>
      <c r="E156" s="66" t="s">
        <v>102</v>
      </c>
      <c r="F156" s="629"/>
      <c r="G156" s="621" t="s">
        <v>74</v>
      </c>
      <c r="H156" s="621"/>
      <c r="I156" s="65">
        <v>33</v>
      </c>
      <c r="J156" s="64" t="s">
        <v>74</v>
      </c>
      <c r="K156" s="604"/>
      <c r="L156" s="605"/>
      <c r="M156" s="605"/>
      <c r="N156" s="605"/>
      <c r="O156" s="605"/>
      <c r="P156" s="605"/>
      <c r="Q156" s="605"/>
      <c r="R156" s="605"/>
      <c r="S156" s="605"/>
      <c r="T156" s="605"/>
      <c r="U156" s="605"/>
      <c r="V156" s="605"/>
      <c r="W156" s="605"/>
      <c r="X156" s="605"/>
      <c r="Y156" s="605"/>
      <c r="Z156" s="605"/>
      <c r="AA156" s="605"/>
      <c r="AB156" s="605"/>
      <c r="AC156" s="605"/>
      <c r="AD156" s="605"/>
      <c r="AE156" s="605"/>
      <c r="AF156" s="605"/>
      <c r="AG156" s="605"/>
      <c r="AH156" s="605"/>
      <c r="AI156" s="605"/>
      <c r="AJ156" s="605"/>
      <c r="AK156" s="605"/>
      <c r="AL156" s="605"/>
      <c r="AM156" s="605"/>
      <c r="AN156" s="605"/>
      <c r="AO156" s="605"/>
      <c r="AP156" s="605"/>
      <c r="AQ156" s="605"/>
      <c r="AR156" s="605"/>
      <c r="AS156" s="605"/>
      <c r="AT156" s="605"/>
      <c r="AU156" s="605"/>
      <c r="AV156" s="605"/>
      <c r="AW156" s="605"/>
      <c r="AX156" s="605"/>
      <c r="AY156" s="606"/>
      <c r="AZ156" s="626"/>
      <c r="BA156" s="418"/>
      <c r="BB156" s="418"/>
      <c r="BC156" s="418"/>
    </row>
    <row r="157" spans="1:55" s="2" customFormat="1" x14ac:dyDescent="0.3">
      <c r="A157" s="611"/>
      <c r="B157" s="526"/>
      <c r="C157" s="511"/>
      <c r="D157" s="486"/>
      <c r="E157" s="66" t="s">
        <v>110</v>
      </c>
      <c r="F157" s="627" t="s">
        <v>109</v>
      </c>
      <c r="G157" s="621">
        <v>1</v>
      </c>
      <c r="H157" s="621"/>
      <c r="I157" s="65">
        <v>1</v>
      </c>
      <c r="J157" s="64">
        <v>1</v>
      </c>
      <c r="K157" s="604"/>
      <c r="L157" s="605"/>
      <c r="M157" s="605"/>
      <c r="N157" s="605"/>
      <c r="O157" s="605"/>
      <c r="P157" s="605"/>
      <c r="Q157" s="605"/>
      <c r="R157" s="605"/>
      <c r="S157" s="605"/>
      <c r="T157" s="605"/>
      <c r="U157" s="605"/>
      <c r="V157" s="605"/>
      <c r="W157" s="605"/>
      <c r="X157" s="605"/>
      <c r="Y157" s="605"/>
      <c r="Z157" s="605"/>
      <c r="AA157" s="605"/>
      <c r="AB157" s="605"/>
      <c r="AC157" s="605"/>
      <c r="AD157" s="605"/>
      <c r="AE157" s="605"/>
      <c r="AF157" s="605"/>
      <c r="AG157" s="605"/>
      <c r="AH157" s="605"/>
      <c r="AI157" s="605"/>
      <c r="AJ157" s="605"/>
      <c r="AK157" s="605"/>
      <c r="AL157" s="605"/>
      <c r="AM157" s="605"/>
      <c r="AN157" s="605"/>
      <c r="AO157" s="605"/>
      <c r="AP157" s="605"/>
      <c r="AQ157" s="605"/>
      <c r="AR157" s="605"/>
      <c r="AS157" s="605"/>
      <c r="AT157" s="605"/>
      <c r="AU157" s="605"/>
      <c r="AV157" s="605"/>
      <c r="AW157" s="605"/>
      <c r="AX157" s="605"/>
      <c r="AY157" s="606"/>
      <c r="AZ157" s="626"/>
      <c r="BA157" s="418"/>
      <c r="BB157" s="418"/>
      <c r="BC157" s="418"/>
    </row>
    <row r="158" spans="1:55" s="2" customFormat="1" x14ac:dyDescent="0.3">
      <c r="A158" s="611"/>
      <c r="B158" s="526"/>
      <c r="C158" s="511"/>
      <c r="D158" s="486"/>
      <c r="E158" s="66" t="s">
        <v>105</v>
      </c>
      <c r="F158" s="628"/>
      <c r="G158" s="621" t="s">
        <v>74</v>
      </c>
      <c r="H158" s="621"/>
      <c r="I158" s="65">
        <v>1</v>
      </c>
      <c r="J158" s="64" t="s">
        <v>74</v>
      </c>
      <c r="K158" s="604"/>
      <c r="L158" s="605"/>
      <c r="M158" s="605"/>
      <c r="N158" s="605"/>
      <c r="O158" s="605"/>
      <c r="P158" s="605"/>
      <c r="Q158" s="605"/>
      <c r="R158" s="605"/>
      <c r="S158" s="605"/>
      <c r="T158" s="605"/>
      <c r="U158" s="605"/>
      <c r="V158" s="605"/>
      <c r="W158" s="605"/>
      <c r="X158" s="605"/>
      <c r="Y158" s="605"/>
      <c r="Z158" s="605"/>
      <c r="AA158" s="605"/>
      <c r="AB158" s="605"/>
      <c r="AC158" s="605"/>
      <c r="AD158" s="605"/>
      <c r="AE158" s="605"/>
      <c r="AF158" s="605"/>
      <c r="AG158" s="605"/>
      <c r="AH158" s="605"/>
      <c r="AI158" s="605"/>
      <c r="AJ158" s="605"/>
      <c r="AK158" s="605"/>
      <c r="AL158" s="605"/>
      <c r="AM158" s="605"/>
      <c r="AN158" s="605"/>
      <c r="AO158" s="605"/>
      <c r="AP158" s="605"/>
      <c r="AQ158" s="605"/>
      <c r="AR158" s="605"/>
      <c r="AS158" s="605"/>
      <c r="AT158" s="605"/>
      <c r="AU158" s="605"/>
      <c r="AV158" s="605"/>
      <c r="AW158" s="605"/>
      <c r="AX158" s="605"/>
      <c r="AY158" s="606"/>
      <c r="AZ158" s="626"/>
      <c r="BA158" s="418"/>
      <c r="BB158" s="418"/>
      <c r="BC158" s="418"/>
    </row>
    <row r="159" spans="1:55" s="2" customFormat="1" x14ac:dyDescent="0.3">
      <c r="A159" s="611"/>
      <c r="B159" s="526"/>
      <c r="C159" s="511"/>
      <c r="D159" s="486"/>
      <c r="E159" s="66" t="s">
        <v>104</v>
      </c>
      <c r="F159" s="628"/>
      <c r="G159" s="621" t="s">
        <v>74</v>
      </c>
      <c r="H159" s="621"/>
      <c r="I159" s="65">
        <v>100</v>
      </c>
      <c r="J159" s="64" t="s">
        <v>74</v>
      </c>
      <c r="K159" s="604"/>
      <c r="L159" s="605"/>
      <c r="M159" s="605"/>
      <c r="N159" s="605"/>
      <c r="O159" s="605"/>
      <c r="P159" s="605"/>
      <c r="Q159" s="605"/>
      <c r="R159" s="605"/>
      <c r="S159" s="605"/>
      <c r="T159" s="605"/>
      <c r="U159" s="605"/>
      <c r="V159" s="605"/>
      <c r="W159" s="605"/>
      <c r="X159" s="605"/>
      <c r="Y159" s="605"/>
      <c r="Z159" s="605"/>
      <c r="AA159" s="605"/>
      <c r="AB159" s="605"/>
      <c r="AC159" s="605"/>
      <c r="AD159" s="605"/>
      <c r="AE159" s="605"/>
      <c r="AF159" s="605"/>
      <c r="AG159" s="605"/>
      <c r="AH159" s="605"/>
      <c r="AI159" s="605"/>
      <c r="AJ159" s="605"/>
      <c r="AK159" s="605"/>
      <c r="AL159" s="605"/>
      <c r="AM159" s="605"/>
      <c r="AN159" s="605"/>
      <c r="AO159" s="605"/>
      <c r="AP159" s="605"/>
      <c r="AQ159" s="605"/>
      <c r="AR159" s="605"/>
      <c r="AS159" s="605"/>
      <c r="AT159" s="605"/>
      <c r="AU159" s="605"/>
      <c r="AV159" s="605"/>
      <c r="AW159" s="605"/>
      <c r="AX159" s="605"/>
      <c r="AY159" s="606"/>
      <c r="AZ159" s="626"/>
      <c r="BA159" s="418"/>
      <c r="BB159" s="418"/>
      <c r="BC159" s="418"/>
    </row>
    <row r="160" spans="1:55" s="2" customFormat="1" x14ac:dyDescent="0.3">
      <c r="A160" s="611"/>
      <c r="B160" s="526"/>
      <c r="C160" s="511"/>
      <c r="D160" s="486"/>
      <c r="E160" s="66" t="s">
        <v>103</v>
      </c>
      <c r="F160" s="628"/>
      <c r="G160" s="621">
        <v>1</v>
      </c>
      <c r="H160" s="621"/>
      <c r="I160" s="65" t="s">
        <v>74</v>
      </c>
      <c r="J160" s="64">
        <v>1</v>
      </c>
      <c r="K160" s="604"/>
      <c r="L160" s="605"/>
      <c r="M160" s="605"/>
      <c r="N160" s="605"/>
      <c r="O160" s="605"/>
      <c r="P160" s="605"/>
      <c r="Q160" s="605"/>
      <c r="R160" s="605"/>
      <c r="S160" s="605"/>
      <c r="T160" s="605"/>
      <c r="U160" s="605"/>
      <c r="V160" s="605"/>
      <c r="W160" s="605"/>
      <c r="X160" s="605"/>
      <c r="Y160" s="605"/>
      <c r="Z160" s="605"/>
      <c r="AA160" s="605"/>
      <c r="AB160" s="605"/>
      <c r="AC160" s="605"/>
      <c r="AD160" s="605"/>
      <c r="AE160" s="605"/>
      <c r="AF160" s="605"/>
      <c r="AG160" s="605"/>
      <c r="AH160" s="605"/>
      <c r="AI160" s="605"/>
      <c r="AJ160" s="605"/>
      <c r="AK160" s="605"/>
      <c r="AL160" s="605"/>
      <c r="AM160" s="605"/>
      <c r="AN160" s="605"/>
      <c r="AO160" s="605"/>
      <c r="AP160" s="605"/>
      <c r="AQ160" s="605"/>
      <c r="AR160" s="605"/>
      <c r="AS160" s="605"/>
      <c r="AT160" s="605"/>
      <c r="AU160" s="605"/>
      <c r="AV160" s="605"/>
      <c r="AW160" s="605"/>
      <c r="AX160" s="605"/>
      <c r="AY160" s="606"/>
      <c r="AZ160" s="626"/>
      <c r="BA160" s="418"/>
      <c r="BB160" s="418"/>
      <c r="BC160" s="418"/>
    </row>
    <row r="161" spans="1:55" s="2" customFormat="1" x14ac:dyDescent="0.3">
      <c r="A161" s="611"/>
      <c r="B161" s="526"/>
      <c r="C161" s="511"/>
      <c r="D161" s="486"/>
      <c r="E161" s="66" t="s">
        <v>102</v>
      </c>
      <c r="F161" s="629"/>
      <c r="G161" s="621">
        <v>50</v>
      </c>
      <c r="H161" s="621"/>
      <c r="I161" s="65" t="s">
        <v>74</v>
      </c>
      <c r="J161" s="64">
        <v>100</v>
      </c>
      <c r="K161" s="604"/>
      <c r="L161" s="605"/>
      <c r="M161" s="605"/>
      <c r="N161" s="605"/>
      <c r="O161" s="605"/>
      <c r="P161" s="605"/>
      <c r="Q161" s="605"/>
      <c r="R161" s="605"/>
      <c r="S161" s="605"/>
      <c r="T161" s="605"/>
      <c r="U161" s="605"/>
      <c r="V161" s="605"/>
      <c r="W161" s="605"/>
      <c r="X161" s="605"/>
      <c r="Y161" s="605"/>
      <c r="Z161" s="605"/>
      <c r="AA161" s="605"/>
      <c r="AB161" s="605"/>
      <c r="AC161" s="605"/>
      <c r="AD161" s="605"/>
      <c r="AE161" s="605"/>
      <c r="AF161" s="605"/>
      <c r="AG161" s="605"/>
      <c r="AH161" s="605"/>
      <c r="AI161" s="605"/>
      <c r="AJ161" s="605"/>
      <c r="AK161" s="605"/>
      <c r="AL161" s="605"/>
      <c r="AM161" s="605"/>
      <c r="AN161" s="605"/>
      <c r="AO161" s="605"/>
      <c r="AP161" s="605"/>
      <c r="AQ161" s="605"/>
      <c r="AR161" s="605"/>
      <c r="AS161" s="605"/>
      <c r="AT161" s="605"/>
      <c r="AU161" s="605"/>
      <c r="AV161" s="605"/>
      <c r="AW161" s="605"/>
      <c r="AX161" s="605"/>
      <c r="AY161" s="606"/>
      <c r="AZ161" s="626"/>
      <c r="BA161" s="418"/>
      <c r="BB161" s="418"/>
      <c r="BC161" s="418"/>
    </row>
    <row r="162" spans="1:55" s="2" customFormat="1" x14ac:dyDescent="0.3">
      <c r="A162" s="611"/>
      <c r="B162" s="526"/>
      <c r="C162" s="511"/>
      <c r="D162" s="486"/>
      <c r="E162" s="66" t="s">
        <v>107</v>
      </c>
      <c r="F162" s="627" t="s">
        <v>108</v>
      </c>
      <c r="G162" s="621">
        <v>3</v>
      </c>
      <c r="H162" s="621"/>
      <c r="I162" s="65" t="s">
        <v>74</v>
      </c>
      <c r="J162" s="64">
        <v>2</v>
      </c>
      <c r="K162" s="604"/>
      <c r="L162" s="605"/>
      <c r="M162" s="605"/>
      <c r="N162" s="605"/>
      <c r="O162" s="605"/>
      <c r="P162" s="605"/>
      <c r="Q162" s="605"/>
      <c r="R162" s="605"/>
      <c r="S162" s="605"/>
      <c r="T162" s="605"/>
      <c r="U162" s="605"/>
      <c r="V162" s="605"/>
      <c r="W162" s="605"/>
      <c r="X162" s="605"/>
      <c r="Y162" s="605"/>
      <c r="Z162" s="605"/>
      <c r="AA162" s="605"/>
      <c r="AB162" s="605"/>
      <c r="AC162" s="605"/>
      <c r="AD162" s="605"/>
      <c r="AE162" s="605"/>
      <c r="AF162" s="605"/>
      <c r="AG162" s="605"/>
      <c r="AH162" s="605"/>
      <c r="AI162" s="605"/>
      <c r="AJ162" s="605"/>
      <c r="AK162" s="605"/>
      <c r="AL162" s="605"/>
      <c r="AM162" s="605"/>
      <c r="AN162" s="605"/>
      <c r="AO162" s="605"/>
      <c r="AP162" s="605"/>
      <c r="AQ162" s="605"/>
      <c r="AR162" s="605"/>
      <c r="AS162" s="605"/>
      <c r="AT162" s="605"/>
      <c r="AU162" s="605"/>
      <c r="AV162" s="605"/>
      <c r="AW162" s="605"/>
      <c r="AX162" s="605"/>
      <c r="AY162" s="606"/>
      <c r="AZ162" s="626"/>
      <c r="BA162" s="418"/>
      <c r="BB162" s="418"/>
      <c r="BC162" s="418"/>
    </row>
    <row r="163" spans="1:55" s="2" customFormat="1" x14ac:dyDescent="0.3">
      <c r="A163" s="611"/>
      <c r="B163" s="526"/>
      <c r="C163" s="511"/>
      <c r="D163" s="486"/>
      <c r="E163" s="66" t="s">
        <v>105</v>
      </c>
      <c r="F163" s="628"/>
      <c r="G163" s="621" t="s">
        <v>74</v>
      </c>
      <c r="H163" s="621"/>
      <c r="I163" s="65" t="s">
        <v>74</v>
      </c>
      <c r="J163" s="64">
        <v>2</v>
      </c>
      <c r="K163" s="604"/>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605"/>
      <c r="AI163" s="605"/>
      <c r="AJ163" s="605"/>
      <c r="AK163" s="605"/>
      <c r="AL163" s="605"/>
      <c r="AM163" s="605"/>
      <c r="AN163" s="605"/>
      <c r="AO163" s="605"/>
      <c r="AP163" s="605"/>
      <c r="AQ163" s="605"/>
      <c r="AR163" s="605"/>
      <c r="AS163" s="605"/>
      <c r="AT163" s="605"/>
      <c r="AU163" s="605"/>
      <c r="AV163" s="605"/>
      <c r="AW163" s="605"/>
      <c r="AX163" s="605"/>
      <c r="AY163" s="606"/>
      <c r="AZ163" s="626"/>
      <c r="BA163" s="418"/>
      <c r="BB163" s="418"/>
      <c r="BC163" s="418"/>
    </row>
    <row r="164" spans="1:55" s="2" customFormat="1" x14ac:dyDescent="0.3">
      <c r="A164" s="611"/>
      <c r="B164" s="526"/>
      <c r="C164" s="511"/>
      <c r="D164" s="486"/>
      <c r="E164" s="66" t="s">
        <v>104</v>
      </c>
      <c r="F164" s="628"/>
      <c r="G164" s="621" t="s">
        <v>74</v>
      </c>
      <c r="H164" s="621"/>
      <c r="I164" s="65" t="s">
        <v>74</v>
      </c>
      <c r="J164" s="64">
        <v>100</v>
      </c>
      <c r="K164" s="604"/>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605"/>
      <c r="AI164" s="605"/>
      <c r="AJ164" s="605"/>
      <c r="AK164" s="605"/>
      <c r="AL164" s="605"/>
      <c r="AM164" s="605"/>
      <c r="AN164" s="605"/>
      <c r="AO164" s="605"/>
      <c r="AP164" s="605"/>
      <c r="AQ164" s="605"/>
      <c r="AR164" s="605"/>
      <c r="AS164" s="605"/>
      <c r="AT164" s="605"/>
      <c r="AU164" s="605"/>
      <c r="AV164" s="605"/>
      <c r="AW164" s="605"/>
      <c r="AX164" s="605"/>
      <c r="AY164" s="606"/>
      <c r="AZ164" s="626"/>
      <c r="BA164" s="418"/>
      <c r="BB164" s="418"/>
      <c r="BC164" s="418"/>
    </row>
    <row r="165" spans="1:55" s="2" customFormat="1" x14ac:dyDescent="0.3">
      <c r="A165" s="611"/>
      <c r="B165" s="526"/>
      <c r="C165" s="511"/>
      <c r="D165" s="486"/>
      <c r="E165" s="66" t="s">
        <v>103</v>
      </c>
      <c r="F165" s="628"/>
      <c r="G165" s="621" t="s">
        <v>74</v>
      </c>
      <c r="H165" s="621"/>
      <c r="I165" s="65">
        <v>3</v>
      </c>
      <c r="J165" s="64" t="s">
        <v>74</v>
      </c>
      <c r="K165" s="604"/>
      <c r="L165" s="605"/>
      <c r="M165" s="605"/>
      <c r="N165" s="605"/>
      <c r="O165" s="605"/>
      <c r="P165" s="605"/>
      <c r="Q165" s="605"/>
      <c r="R165" s="605"/>
      <c r="S165" s="605"/>
      <c r="T165" s="605"/>
      <c r="U165" s="605"/>
      <c r="V165" s="605"/>
      <c r="W165" s="605"/>
      <c r="X165" s="605"/>
      <c r="Y165" s="605"/>
      <c r="Z165" s="605"/>
      <c r="AA165" s="605"/>
      <c r="AB165" s="605"/>
      <c r="AC165" s="605"/>
      <c r="AD165" s="605"/>
      <c r="AE165" s="605"/>
      <c r="AF165" s="605"/>
      <c r="AG165" s="605"/>
      <c r="AH165" s="605"/>
      <c r="AI165" s="605"/>
      <c r="AJ165" s="605"/>
      <c r="AK165" s="605"/>
      <c r="AL165" s="605"/>
      <c r="AM165" s="605"/>
      <c r="AN165" s="605"/>
      <c r="AO165" s="605"/>
      <c r="AP165" s="605"/>
      <c r="AQ165" s="605"/>
      <c r="AR165" s="605"/>
      <c r="AS165" s="605"/>
      <c r="AT165" s="605"/>
      <c r="AU165" s="605"/>
      <c r="AV165" s="605"/>
      <c r="AW165" s="605"/>
      <c r="AX165" s="605"/>
      <c r="AY165" s="606"/>
      <c r="AZ165" s="626"/>
      <c r="BA165" s="418"/>
      <c r="BB165" s="418"/>
      <c r="BC165" s="418"/>
    </row>
    <row r="166" spans="1:55" s="2" customFormat="1" x14ac:dyDescent="0.3">
      <c r="A166" s="611"/>
      <c r="B166" s="526"/>
      <c r="C166" s="511"/>
      <c r="D166" s="486"/>
      <c r="E166" s="66" t="s">
        <v>102</v>
      </c>
      <c r="F166" s="629"/>
      <c r="G166" s="621" t="s">
        <v>74</v>
      </c>
      <c r="H166" s="621"/>
      <c r="I166" s="65">
        <v>100</v>
      </c>
      <c r="J166" s="64" t="s">
        <v>74</v>
      </c>
      <c r="K166" s="604"/>
      <c r="L166" s="605"/>
      <c r="M166" s="605"/>
      <c r="N166" s="605"/>
      <c r="O166" s="605"/>
      <c r="P166" s="605"/>
      <c r="Q166" s="605"/>
      <c r="R166" s="605"/>
      <c r="S166" s="605"/>
      <c r="T166" s="605"/>
      <c r="U166" s="605"/>
      <c r="V166" s="605"/>
      <c r="W166" s="605"/>
      <c r="X166" s="605"/>
      <c r="Y166" s="605"/>
      <c r="Z166" s="605"/>
      <c r="AA166" s="605"/>
      <c r="AB166" s="605"/>
      <c r="AC166" s="605"/>
      <c r="AD166" s="605"/>
      <c r="AE166" s="605"/>
      <c r="AF166" s="605"/>
      <c r="AG166" s="605"/>
      <c r="AH166" s="605"/>
      <c r="AI166" s="605"/>
      <c r="AJ166" s="605"/>
      <c r="AK166" s="605"/>
      <c r="AL166" s="605"/>
      <c r="AM166" s="605"/>
      <c r="AN166" s="605"/>
      <c r="AO166" s="605"/>
      <c r="AP166" s="605"/>
      <c r="AQ166" s="605"/>
      <c r="AR166" s="605"/>
      <c r="AS166" s="605"/>
      <c r="AT166" s="605"/>
      <c r="AU166" s="605"/>
      <c r="AV166" s="605"/>
      <c r="AW166" s="605"/>
      <c r="AX166" s="605"/>
      <c r="AY166" s="606"/>
      <c r="AZ166" s="626"/>
      <c r="BA166" s="418"/>
      <c r="BB166" s="418"/>
      <c r="BC166" s="418"/>
    </row>
    <row r="167" spans="1:55" s="2" customFormat="1" x14ac:dyDescent="0.3">
      <c r="A167" s="611"/>
      <c r="B167" s="526"/>
      <c r="C167" s="511"/>
      <c r="D167" s="486"/>
      <c r="E167" s="66" t="s">
        <v>107</v>
      </c>
      <c r="F167" s="627" t="s">
        <v>106</v>
      </c>
      <c r="G167" s="621">
        <v>11</v>
      </c>
      <c r="H167" s="621"/>
      <c r="I167" s="65">
        <v>8</v>
      </c>
      <c r="J167" s="64">
        <v>7</v>
      </c>
      <c r="K167" s="604"/>
      <c r="L167" s="605"/>
      <c r="M167" s="605"/>
      <c r="N167" s="605"/>
      <c r="O167" s="605"/>
      <c r="P167" s="605"/>
      <c r="Q167" s="605"/>
      <c r="R167" s="605"/>
      <c r="S167" s="605"/>
      <c r="T167" s="605"/>
      <c r="U167" s="605"/>
      <c r="V167" s="605"/>
      <c r="W167" s="605"/>
      <c r="X167" s="605"/>
      <c r="Y167" s="605"/>
      <c r="Z167" s="605"/>
      <c r="AA167" s="605"/>
      <c r="AB167" s="605"/>
      <c r="AC167" s="605"/>
      <c r="AD167" s="605"/>
      <c r="AE167" s="605"/>
      <c r="AF167" s="605"/>
      <c r="AG167" s="605"/>
      <c r="AH167" s="605"/>
      <c r="AI167" s="605"/>
      <c r="AJ167" s="605"/>
      <c r="AK167" s="605"/>
      <c r="AL167" s="605"/>
      <c r="AM167" s="605"/>
      <c r="AN167" s="605"/>
      <c r="AO167" s="605"/>
      <c r="AP167" s="605"/>
      <c r="AQ167" s="605"/>
      <c r="AR167" s="605"/>
      <c r="AS167" s="605"/>
      <c r="AT167" s="605"/>
      <c r="AU167" s="605"/>
      <c r="AV167" s="605"/>
      <c r="AW167" s="605"/>
      <c r="AX167" s="605"/>
      <c r="AY167" s="606"/>
      <c r="AZ167" s="626"/>
      <c r="BA167" s="418"/>
      <c r="BB167" s="418"/>
      <c r="BC167" s="418"/>
    </row>
    <row r="168" spans="1:55" s="2" customFormat="1" x14ac:dyDescent="0.3">
      <c r="A168" s="611"/>
      <c r="B168" s="526"/>
      <c r="C168" s="511"/>
      <c r="D168" s="486"/>
      <c r="E168" s="66" t="s">
        <v>105</v>
      </c>
      <c r="F168" s="628"/>
      <c r="G168" s="621">
        <v>4</v>
      </c>
      <c r="H168" s="621"/>
      <c r="I168" s="65" t="s">
        <v>74</v>
      </c>
      <c r="J168" s="64">
        <v>3</v>
      </c>
      <c r="K168" s="604"/>
      <c r="L168" s="605"/>
      <c r="M168" s="605"/>
      <c r="N168" s="605"/>
      <c r="O168" s="605"/>
      <c r="P168" s="605"/>
      <c r="Q168" s="605"/>
      <c r="R168" s="605"/>
      <c r="S168" s="605"/>
      <c r="T168" s="605"/>
      <c r="U168" s="605"/>
      <c r="V168" s="605"/>
      <c r="W168" s="605"/>
      <c r="X168" s="605"/>
      <c r="Y168" s="605"/>
      <c r="Z168" s="605"/>
      <c r="AA168" s="605"/>
      <c r="AB168" s="605"/>
      <c r="AC168" s="605"/>
      <c r="AD168" s="605"/>
      <c r="AE168" s="605"/>
      <c r="AF168" s="605"/>
      <c r="AG168" s="605"/>
      <c r="AH168" s="605"/>
      <c r="AI168" s="605"/>
      <c r="AJ168" s="605"/>
      <c r="AK168" s="605"/>
      <c r="AL168" s="605"/>
      <c r="AM168" s="605"/>
      <c r="AN168" s="605"/>
      <c r="AO168" s="605"/>
      <c r="AP168" s="605"/>
      <c r="AQ168" s="605"/>
      <c r="AR168" s="605"/>
      <c r="AS168" s="605"/>
      <c r="AT168" s="605"/>
      <c r="AU168" s="605"/>
      <c r="AV168" s="605"/>
      <c r="AW168" s="605"/>
      <c r="AX168" s="605"/>
      <c r="AY168" s="606"/>
      <c r="AZ168" s="626"/>
      <c r="BA168" s="418"/>
      <c r="BB168" s="418"/>
      <c r="BC168" s="418"/>
    </row>
    <row r="169" spans="1:55" s="2" customFormat="1" x14ac:dyDescent="0.3">
      <c r="A169" s="611"/>
      <c r="B169" s="526"/>
      <c r="C169" s="511"/>
      <c r="D169" s="486"/>
      <c r="E169" s="66" t="s">
        <v>104</v>
      </c>
      <c r="F169" s="628"/>
      <c r="G169" s="630">
        <f>+G168/G167*100</f>
        <v>36.363636363636367</v>
      </c>
      <c r="H169" s="630"/>
      <c r="I169" s="80" t="s">
        <v>74</v>
      </c>
      <c r="J169" s="79">
        <f>+J168/J167*100</f>
        <v>42.857142857142854</v>
      </c>
      <c r="K169" s="604"/>
      <c r="L169" s="605"/>
      <c r="M169" s="605"/>
      <c r="N169" s="605"/>
      <c r="O169" s="605"/>
      <c r="P169" s="605"/>
      <c r="Q169" s="605"/>
      <c r="R169" s="605"/>
      <c r="S169" s="605"/>
      <c r="T169" s="605"/>
      <c r="U169" s="605"/>
      <c r="V169" s="605"/>
      <c r="W169" s="605"/>
      <c r="X169" s="605"/>
      <c r="Y169" s="605"/>
      <c r="Z169" s="605"/>
      <c r="AA169" s="605"/>
      <c r="AB169" s="605"/>
      <c r="AC169" s="605"/>
      <c r="AD169" s="605"/>
      <c r="AE169" s="605"/>
      <c r="AF169" s="605"/>
      <c r="AG169" s="605"/>
      <c r="AH169" s="605"/>
      <c r="AI169" s="605"/>
      <c r="AJ169" s="605"/>
      <c r="AK169" s="605"/>
      <c r="AL169" s="605"/>
      <c r="AM169" s="605"/>
      <c r="AN169" s="605"/>
      <c r="AO169" s="605"/>
      <c r="AP169" s="605"/>
      <c r="AQ169" s="605"/>
      <c r="AR169" s="605"/>
      <c r="AS169" s="605"/>
      <c r="AT169" s="605"/>
      <c r="AU169" s="605"/>
      <c r="AV169" s="605"/>
      <c r="AW169" s="605"/>
      <c r="AX169" s="605"/>
      <c r="AY169" s="606"/>
      <c r="AZ169" s="626"/>
      <c r="BA169" s="418"/>
      <c r="BB169" s="418"/>
      <c r="BC169" s="418"/>
    </row>
    <row r="170" spans="1:55" s="2" customFormat="1" x14ac:dyDescent="0.3">
      <c r="A170" s="611"/>
      <c r="B170" s="526"/>
      <c r="C170" s="511"/>
      <c r="D170" s="486"/>
      <c r="E170" s="66" t="s">
        <v>103</v>
      </c>
      <c r="F170" s="628"/>
      <c r="G170" s="621" t="s">
        <v>74</v>
      </c>
      <c r="H170" s="621"/>
      <c r="I170" s="65">
        <v>1</v>
      </c>
      <c r="J170" s="64">
        <v>1</v>
      </c>
      <c r="K170" s="604"/>
      <c r="L170" s="605"/>
      <c r="M170" s="605"/>
      <c r="N170" s="605"/>
      <c r="O170" s="605"/>
      <c r="P170" s="605"/>
      <c r="Q170" s="605"/>
      <c r="R170" s="605"/>
      <c r="S170" s="605"/>
      <c r="T170" s="605"/>
      <c r="U170" s="605"/>
      <c r="V170" s="605"/>
      <c r="W170" s="605"/>
      <c r="X170" s="605"/>
      <c r="Y170" s="605"/>
      <c r="Z170" s="605"/>
      <c r="AA170" s="605"/>
      <c r="AB170" s="605"/>
      <c r="AC170" s="605"/>
      <c r="AD170" s="605"/>
      <c r="AE170" s="605"/>
      <c r="AF170" s="605"/>
      <c r="AG170" s="605"/>
      <c r="AH170" s="605"/>
      <c r="AI170" s="605"/>
      <c r="AJ170" s="605"/>
      <c r="AK170" s="605"/>
      <c r="AL170" s="605"/>
      <c r="AM170" s="605"/>
      <c r="AN170" s="605"/>
      <c r="AO170" s="605"/>
      <c r="AP170" s="605"/>
      <c r="AQ170" s="605"/>
      <c r="AR170" s="605"/>
      <c r="AS170" s="605"/>
      <c r="AT170" s="605"/>
      <c r="AU170" s="605"/>
      <c r="AV170" s="605"/>
      <c r="AW170" s="605"/>
      <c r="AX170" s="605"/>
      <c r="AY170" s="606"/>
      <c r="AZ170" s="626"/>
      <c r="BA170" s="418"/>
      <c r="BB170" s="418"/>
      <c r="BC170" s="418"/>
    </row>
    <row r="171" spans="1:55" s="2" customFormat="1" x14ac:dyDescent="0.3">
      <c r="A171" s="611"/>
      <c r="B171" s="614"/>
      <c r="C171" s="496"/>
      <c r="D171" s="487"/>
      <c r="E171" s="66" t="s">
        <v>102</v>
      </c>
      <c r="F171" s="629"/>
      <c r="G171" s="621" t="s">
        <v>74</v>
      </c>
      <c r="H171" s="621"/>
      <c r="I171" s="80">
        <f>+I170/I167*100</f>
        <v>12.5</v>
      </c>
      <c r="J171" s="79">
        <f>+J170/J167*100</f>
        <v>14.285714285714285</v>
      </c>
      <c r="K171" s="604"/>
      <c r="L171" s="605"/>
      <c r="M171" s="605"/>
      <c r="N171" s="605"/>
      <c r="O171" s="605"/>
      <c r="P171" s="605"/>
      <c r="Q171" s="605"/>
      <c r="R171" s="605"/>
      <c r="S171" s="605"/>
      <c r="T171" s="605"/>
      <c r="U171" s="605"/>
      <c r="V171" s="605"/>
      <c r="W171" s="605"/>
      <c r="X171" s="605"/>
      <c r="Y171" s="605"/>
      <c r="Z171" s="605"/>
      <c r="AA171" s="605"/>
      <c r="AB171" s="605"/>
      <c r="AC171" s="605"/>
      <c r="AD171" s="605"/>
      <c r="AE171" s="605"/>
      <c r="AF171" s="605"/>
      <c r="AG171" s="605"/>
      <c r="AH171" s="605"/>
      <c r="AI171" s="605"/>
      <c r="AJ171" s="605"/>
      <c r="AK171" s="605"/>
      <c r="AL171" s="605"/>
      <c r="AM171" s="605"/>
      <c r="AN171" s="605"/>
      <c r="AO171" s="605"/>
      <c r="AP171" s="605"/>
      <c r="AQ171" s="605"/>
      <c r="AR171" s="605"/>
      <c r="AS171" s="605"/>
      <c r="AT171" s="605"/>
      <c r="AU171" s="605"/>
      <c r="AV171" s="605"/>
      <c r="AW171" s="605"/>
      <c r="AX171" s="605"/>
      <c r="AY171" s="606"/>
      <c r="AZ171" s="626"/>
      <c r="BA171" s="418"/>
      <c r="BB171" s="418"/>
      <c r="BC171" s="418"/>
    </row>
    <row r="172" spans="1:55" s="2" customFormat="1" ht="28.8" x14ac:dyDescent="0.3">
      <c r="A172" s="611"/>
      <c r="B172" s="613" t="s">
        <v>19</v>
      </c>
      <c r="C172" s="495" t="s">
        <v>15</v>
      </c>
      <c r="D172" s="76" t="s">
        <v>97</v>
      </c>
      <c r="E172" s="66" t="s">
        <v>101</v>
      </c>
      <c r="F172" s="67" t="s">
        <v>91</v>
      </c>
      <c r="G172" s="632">
        <v>0</v>
      </c>
      <c r="H172" s="632"/>
      <c r="I172" s="72">
        <v>0</v>
      </c>
      <c r="J172" s="71">
        <v>0</v>
      </c>
      <c r="K172" s="604"/>
      <c r="L172" s="605"/>
      <c r="M172" s="605"/>
      <c r="N172" s="605"/>
      <c r="O172" s="605"/>
      <c r="P172" s="605"/>
      <c r="Q172" s="605"/>
      <c r="R172" s="605"/>
      <c r="S172" s="605"/>
      <c r="T172" s="605"/>
      <c r="U172" s="605"/>
      <c r="V172" s="605"/>
      <c r="W172" s="605"/>
      <c r="X172" s="605"/>
      <c r="Y172" s="605"/>
      <c r="Z172" s="605"/>
      <c r="AA172" s="605"/>
      <c r="AB172" s="605"/>
      <c r="AC172" s="605"/>
      <c r="AD172" s="605"/>
      <c r="AE172" s="605"/>
      <c r="AF172" s="605"/>
      <c r="AG172" s="605"/>
      <c r="AH172" s="605"/>
      <c r="AI172" s="605"/>
      <c r="AJ172" s="605"/>
      <c r="AK172" s="605"/>
      <c r="AL172" s="605"/>
      <c r="AM172" s="605"/>
      <c r="AN172" s="605"/>
      <c r="AO172" s="605"/>
      <c r="AP172" s="605"/>
      <c r="AQ172" s="605"/>
      <c r="AR172" s="605"/>
      <c r="AS172" s="605"/>
      <c r="AT172" s="605"/>
      <c r="AU172" s="605"/>
      <c r="AV172" s="605"/>
      <c r="AW172" s="605"/>
      <c r="AX172" s="605"/>
      <c r="AY172" s="606"/>
      <c r="AZ172" s="626"/>
      <c r="BA172" s="418" t="s">
        <v>100</v>
      </c>
      <c r="BB172" s="418" t="s">
        <v>99</v>
      </c>
      <c r="BC172" s="418" t="s">
        <v>98</v>
      </c>
    </row>
    <row r="173" spans="1:55" s="2" customFormat="1" ht="29.4" thickBot="1" x14ac:dyDescent="0.35">
      <c r="A173" s="611"/>
      <c r="B173" s="526"/>
      <c r="C173" s="511"/>
      <c r="D173" s="76" t="s">
        <v>97</v>
      </c>
      <c r="E173" s="66" t="s">
        <v>96</v>
      </c>
      <c r="F173" s="67" t="s">
        <v>91</v>
      </c>
      <c r="G173" s="632">
        <v>0</v>
      </c>
      <c r="H173" s="632"/>
      <c r="I173" s="633">
        <f>[1]Anställda!H40</f>
        <v>1.3899919426608138</v>
      </c>
      <c r="J173" s="634"/>
      <c r="K173" s="604"/>
      <c r="L173" s="605"/>
      <c r="M173" s="605"/>
      <c r="N173" s="605"/>
      <c r="O173" s="605"/>
      <c r="P173" s="605"/>
      <c r="Q173" s="605"/>
      <c r="R173" s="605"/>
      <c r="S173" s="605"/>
      <c r="T173" s="605"/>
      <c r="U173" s="605"/>
      <c r="V173" s="605"/>
      <c r="W173" s="605"/>
      <c r="X173" s="605"/>
      <c r="Y173" s="605"/>
      <c r="Z173" s="605"/>
      <c r="AA173" s="605"/>
      <c r="AB173" s="605"/>
      <c r="AC173" s="605"/>
      <c r="AD173" s="605"/>
      <c r="AE173" s="605"/>
      <c r="AF173" s="605"/>
      <c r="AG173" s="605"/>
      <c r="AH173" s="605"/>
      <c r="AI173" s="605"/>
      <c r="AJ173" s="605"/>
      <c r="AK173" s="605"/>
      <c r="AL173" s="605"/>
      <c r="AM173" s="605"/>
      <c r="AN173" s="605"/>
      <c r="AO173" s="605"/>
      <c r="AP173" s="605"/>
      <c r="AQ173" s="605"/>
      <c r="AR173" s="605"/>
      <c r="AS173" s="605"/>
      <c r="AT173" s="605"/>
      <c r="AU173" s="605"/>
      <c r="AV173" s="605"/>
      <c r="AW173" s="605"/>
      <c r="AX173" s="605"/>
      <c r="AY173" s="606"/>
      <c r="AZ173" s="626"/>
      <c r="BA173" s="418"/>
      <c r="BB173" s="418"/>
      <c r="BC173" s="418"/>
    </row>
    <row r="174" spans="1:55" s="2" customFormat="1" ht="15" thickBot="1" x14ac:dyDescent="0.35">
      <c r="A174" s="611"/>
      <c r="B174" s="526"/>
      <c r="C174" s="511"/>
      <c r="D174" s="510" t="s">
        <v>95</v>
      </c>
      <c r="E174" s="74" t="s">
        <v>94</v>
      </c>
      <c r="F174" s="73" t="s">
        <v>91</v>
      </c>
      <c r="G174" s="632">
        <v>2.8</v>
      </c>
      <c r="H174" s="632"/>
      <c r="I174" s="635">
        <f>[1]Anställda!L36</f>
        <v>1.1586538461538463</v>
      </c>
      <c r="J174" s="636"/>
      <c r="K174" s="604"/>
      <c r="L174" s="605"/>
      <c r="M174" s="605"/>
      <c r="N174" s="605"/>
      <c r="O174" s="605"/>
      <c r="P174" s="605"/>
      <c r="Q174" s="605"/>
      <c r="R174" s="605"/>
      <c r="S174" s="605"/>
      <c r="T174" s="605"/>
      <c r="U174" s="605"/>
      <c r="V174" s="605"/>
      <c r="W174" s="605"/>
      <c r="X174" s="605"/>
      <c r="Y174" s="605"/>
      <c r="Z174" s="605"/>
      <c r="AA174" s="605"/>
      <c r="AB174" s="605"/>
      <c r="AC174" s="605"/>
      <c r="AD174" s="605"/>
      <c r="AE174" s="605"/>
      <c r="AF174" s="605"/>
      <c r="AG174" s="605"/>
      <c r="AH174" s="605"/>
      <c r="AI174" s="605"/>
      <c r="AJ174" s="605"/>
      <c r="AK174" s="605"/>
      <c r="AL174" s="605"/>
      <c r="AM174" s="605"/>
      <c r="AN174" s="605"/>
      <c r="AO174" s="605"/>
      <c r="AP174" s="605"/>
      <c r="AQ174" s="605"/>
      <c r="AR174" s="605"/>
      <c r="AS174" s="605"/>
      <c r="AT174" s="605"/>
      <c r="AU174" s="605"/>
      <c r="AV174" s="605"/>
      <c r="AW174" s="605"/>
      <c r="AX174" s="605"/>
      <c r="AY174" s="606"/>
      <c r="AZ174" s="626"/>
      <c r="BA174" s="418"/>
      <c r="BB174" s="418"/>
      <c r="BC174" s="418"/>
    </row>
    <row r="175" spans="1:55" s="2" customFormat="1" ht="15" thickBot="1" x14ac:dyDescent="0.35">
      <c r="A175" s="611"/>
      <c r="B175" s="526"/>
      <c r="C175" s="511"/>
      <c r="D175" s="487"/>
      <c r="E175" s="66" t="s">
        <v>93</v>
      </c>
      <c r="F175" s="67" t="s">
        <v>91</v>
      </c>
      <c r="G175" s="632">
        <v>0</v>
      </c>
      <c r="H175" s="632"/>
      <c r="I175" s="72">
        <v>0</v>
      </c>
      <c r="J175" s="71">
        <v>0</v>
      </c>
      <c r="K175" s="604"/>
      <c r="L175" s="605"/>
      <c r="M175" s="605"/>
      <c r="N175" s="605"/>
      <c r="O175" s="605"/>
      <c r="P175" s="605"/>
      <c r="Q175" s="605"/>
      <c r="R175" s="605"/>
      <c r="S175" s="605"/>
      <c r="T175" s="605"/>
      <c r="U175" s="605"/>
      <c r="V175" s="605"/>
      <c r="W175" s="605"/>
      <c r="X175" s="605"/>
      <c r="Y175" s="605"/>
      <c r="Z175" s="605"/>
      <c r="AA175" s="605"/>
      <c r="AB175" s="605"/>
      <c r="AC175" s="605"/>
      <c r="AD175" s="605"/>
      <c r="AE175" s="605"/>
      <c r="AF175" s="605"/>
      <c r="AG175" s="605"/>
      <c r="AH175" s="605"/>
      <c r="AI175" s="605"/>
      <c r="AJ175" s="605"/>
      <c r="AK175" s="605"/>
      <c r="AL175" s="605"/>
      <c r="AM175" s="605"/>
      <c r="AN175" s="605"/>
      <c r="AO175" s="605"/>
      <c r="AP175" s="605"/>
      <c r="AQ175" s="605"/>
      <c r="AR175" s="605"/>
      <c r="AS175" s="605"/>
      <c r="AT175" s="605"/>
      <c r="AU175" s="605"/>
      <c r="AV175" s="605"/>
      <c r="AW175" s="605"/>
      <c r="AX175" s="605"/>
      <c r="AY175" s="606"/>
      <c r="AZ175" s="626"/>
      <c r="BA175" s="418"/>
      <c r="BB175" s="418"/>
      <c r="BC175" s="418"/>
    </row>
    <row r="176" spans="1:55" s="2" customFormat="1" ht="15" thickBot="1" x14ac:dyDescent="0.35">
      <c r="A176" s="612"/>
      <c r="B176" s="527"/>
      <c r="C176" s="631"/>
      <c r="D176" s="75" t="s">
        <v>87</v>
      </c>
      <c r="E176" s="74" t="s">
        <v>92</v>
      </c>
      <c r="F176" s="73" t="s">
        <v>91</v>
      </c>
      <c r="G176" s="637">
        <v>0</v>
      </c>
      <c r="H176" s="638"/>
      <c r="I176" s="72">
        <v>0</v>
      </c>
      <c r="J176" s="71">
        <v>0</v>
      </c>
      <c r="K176" s="604"/>
      <c r="L176" s="605"/>
      <c r="M176" s="605"/>
      <c r="N176" s="605"/>
      <c r="O176" s="605"/>
      <c r="P176" s="605"/>
      <c r="Q176" s="605"/>
      <c r="R176" s="605"/>
      <c r="S176" s="605"/>
      <c r="T176" s="605"/>
      <c r="U176" s="605"/>
      <c r="V176" s="605"/>
      <c r="W176" s="605"/>
      <c r="X176" s="605"/>
      <c r="Y176" s="605"/>
      <c r="Z176" s="605"/>
      <c r="AA176" s="605"/>
      <c r="AB176" s="605"/>
      <c r="AC176" s="605"/>
      <c r="AD176" s="605"/>
      <c r="AE176" s="605"/>
      <c r="AF176" s="605"/>
      <c r="AG176" s="605"/>
      <c r="AH176" s="605"/>
      <c r="AI176" s="605"/>
      <c r="AJ176" s="605"/>
      <c r="AK176" s="605"/>
      <c r="AL176" s="605"/>
      <c r="AM176" s="605"/>
      <c r="AN176" s="605"/>
      <c r="AO176" s="605"/>
      <c r="AP176" s="605"/>
      <c r="AQ176" s="605"/>
      <c r="AR176" s="605"/>
      <c r="AS176" s="605"/>
      <c r="AT176" s="605"/>
      <c r="AU176" s="605"/>
      <c r="AV176" s="605"/>
      <c r="AW176" s="605"/>
      <c r="AX176" s="605"/>
      <c r="AY176" s="606"/>
      <c r="AZ176" s="626"/>
      <c r="BA176" s="418"/>
      <c r="BB176" s="418"/>
      <c r="BC176" s="418"/>
    </row>
    <row r="177" spans="1:56" x14ac:dyDescent="0.3">
      <c r="A177" s="639" t="s">
        <v>90</v>
      </c>
      <c r="B177" s="641" t="s">
        <v>89</v>
      </c>
      <c r="C177" s="511" t="s">
        <v>88</v>
      </c>
      <c r="D177" s="486" t="s">
        <v>87</v>
      </c>
      <c r="E177" s="526" t="s">
        <v>86</v>
      </c>
      <c r="F177" s="70" t="s">
        <v>85</v>
      </c>
      <c r="G177" s="643">
        <v>6</v>
      </c>
      <c r="H177" s="644"/>
      <c r="I177" s="69">
        <v>3</v>
      </c>
      <c r="J177" s="68">
        <v>2</v>
      </c>
      <c r="K177" s="604"/>
      <c r="L177" s="605"/>
      <c r="M177" s="605"/>
      <c r="N177" s="605"/>
      <c r="O177" s="605"/>
      <c r="P177" s="605"/>
      <c r="Q177" s="605"/>
      <c r="R177" s="605"/>
      <c r="S177" s="605"/>
      <c r="T177" s="605"/>
      <c r="U177" s="605"/>
      <c r="V177" s="605"/>
      <c r="W177" s="605"/>
      <c r="X177" s="605"/>
      <c r="Y177" s="605"/>
      <c r="Z177" s="605"/>
      <c r="AA177" s="605"/>
      <c r="AB177" s="605"/>
      <c r="AC177" s="605"/>
      <c r="AD177" s="605"/>
      <c r="AE177" s="605"/>
      <c r="AF177" s="605"/>
      <c r="AG177" s="605"/>
      <c r="AH177" s="605"/>
      <c r="AI177" s="605"/>
      <c r="AJ177" s="605"/>
      <c r="AK177" s="605"/>
      <c r="AL177" s="605"/>
      <c r="AM177" s="605"/>
      <c r="AN177" s="605"/>
      <c r="AO177" s="605"/>
      <c r="AP177" s="605"/>
      <c r="AQ177" s="605"/>
      <c r="AR177" s="605"/>
      <c r="AS177" s="605"/>
      <c r="AT177" s="605"/>
      <c r="AU177" s="605"/>
      <c r="AV177" s="605"/>
      <c r="AW177" s="605"/>
      <c r="AX177" s="605"/>
      <c r="AY177" s="606"/>
      <c r="AZ177" s="625" t="s">
        <v>84</v>
      </c>
      <c r="BA177" s="418" t="s">
        <v>83</v>
      </c>
      <c r="BB177" s="418" t="s">
        <v>82</v>
      </c>
      <c r="BC177" s="418" t="s">
        <v>81</v>
      </c>
    </row>
    <row r="178" spans="1:56" x14ac:dyDescent="0.3">
      <c r="A178" s="639"/>
      <c r="B178" s="641"/>
      <c r="C178" s="511"/>
      <c r="D178" s="486"/>
      <c r="E178" s="526"/>
      <c r="F178" s="67" t="s">
        <v>80</v>
      </c>
      <c r="G178" s="599">
        <v>2</v>
      </c>
      <c r="H178" s="600"/>
      <c r="I178" s="65">
        <v>1</v>
      </c>
      <c r="J178" s="64" t="s">
        <v>74</v>
      </c>
      <c r="K178" s="604"/>
      <c r="L178" s="605"/>
      <c r="M178" s="605"/>
      <c r="N178" s="605"/>
      <c r="O178" s="605"/>
      <c r="P178" s="605"/>
      <c r="Q178" s="605"/>
      <c r="R178" s="605"/>
      <c r="S178" s="605"/>
      <c r="T178" s="605"/>
      <c r="U178" s="605"/>
      <c r="V178" s="605"/>
      <c r="W178" s="605"/>
      <c r="X178" s="605"/>
      <c r="Y178" s="605"/>
      <c r="Z178" s="605"/>
      <c r="AA178" s="605"/>
      <c r="AB178" s="605"/>
      <c r="AC178" s="605"/>
      <c r="AD178" s="605"/>
      <c r="AE178" s="605"/>
      <c r="AF178" s="605"/>
      <c r="AG178" s="605"/>
      <c r="AH178" s="605"/>
      <c r="AI178" s="605"/>
      <c r="AJ178" s="605"/>
      <c r="AK178" s="605"/>
      <c r="AL178" s="605"/>
      <c r="AM178" s="605"/>
      <c r="AN178" s="605"/>
      <c r="AO178" s="605"/>
      <c r="AP178" s="605"/>
      <c r="AQ178" s="605"/>
      <c r="AR178" s="605"/>
      <c r="AS178" s="605"/>
      <c r="AT178" s="605"/>
      <c r="AU178" s="605"/>
      <c r="AV178" s="605"/>
      <c r="AW178" s="605"/>
      <c r="AX178" s="605"/>
      <c r="AY178" s="606"/>
      <c r="AZ178" s="625"/>
      <c r="BA178" s="418"/>
      <c r="BB178" s="418"/>
      <c r="BC178" s="418"/>
    </row>
    <row r="179" spans="1:56" x14ac:dyDescent="0.3">
      <c r="A179" s="639"/>
      <c r="B179" s="641"/>
      <c r="C179" s="511"/>
      <c r="D179" s="486"/>
      <c r="E179" s="526"/>
      <c r="F179" s="67" t="s">
        <v>79</v>
      </c>
      <c r="G179" s="599">
        <v>4</v>
      </c>
      <c r="H179" s="600"/>
      <c r="I179" s="65">
        <v>2</v>
      </c>
      <c r="J179" s="64">
        <v>2</v>
      </c>
      <c r="K179" s="604"/>
      <c r="L179" s="605"/>
      <c r="M179" s="605"/>
      <c r="N179" s="605"/>
      <c r="O179" s="605"/>
      <c r="P179" s="605"/>
      <c r="Q179" s="605"/>
      <c r="R179" s="605"/>
      <c r="S179" s="605"/>
      <c r="T179" s="605"/>
      <c r="U179" s="605"/>
      <c r="V179" s="605"/>
      <c r="W179" s="605"/>
      <c r="X179" s="605"/>
      <c r="Y179" s="605"/>
      <c r="Z179" s="605"/>
      <c r="AA179" s="605"/>
      <c r="AB179" s="605"/>
      <c r="AC179" s="605"/>
      <c r="AD179" s="605"/>
      <c r="AE179" s="605"/>
      <c r="AF179" s="605"/>
      <c r="AG179" s="605"/>
      <c r="AH179" s="605"/>
      <c r="AI179" s="605"/>
      <c r="AJ179" s="605"/>
      <c r="AK179" s="605"/>
      <c r="AL179" s="605"/>
      <c r="AM179" s="605"/>
      <c r="AN179" s="605"/>
      <c r="AO179" s="605"/>
      <c r="AP179" s="605"/>
      <c r="AQ179" s="605"/>
      <c r="AR179" s="605"/>
      <c r="AS179" s="605"/>
      <c r="AT179" s="605"/>
      <c r="AU179" s="605"/>
      <c r="AV179" s="605"/>
      <c r="AW179" s="605"/>
      <c r="AX179" s="605"/>
      <c r="AY179" s="606"/>
      <c r="AZ179" s="625"/>
      <c r="BA179" s="418"/>
      <c r="BB179" s="418"/>
      <c r="BC179" s="418"/>
    </row>
    <row r="180" spans="1:56" x14ac:dyDescent="0.3">
      <c r="A180" s="639"/>
      <c r="B180" s="641"/>
      <c r="C180" s="511"/>
      <c r="D180" s="486"/>
      <c r="E180" s="526"/>
      <c r="F180" s="67" t="s">
        <v>78</v>
      </c>
      <c r="G180" s="599">
        <v>4.25</v>
      </c>
      <c r="H180" s="600"/>
      <c r="I180" s="65">
        <f>[1]Styrelse!H13</f>
        <v>9</v>
      </c>
      <c r="J180" s="64">
        <f>[1]Styrelse!I13</f>
        <v>3.5</v>
      </c>
      <c r="K180" s="604"/>
      <c r="L180" s="605"/>
      <c r="M180" s="605"/>
      <c r="N180" s="605"/>
      <c r="O180" s="605"/>
      <c r="P180" s="605"/>
      <c r="Q180" s="605"/>
      <c r="R180" s="605"/>
      <c r="S180" s="605"/>
      <c r="T180" s="605"/>
      <c r="U180" s="605"/>
      <c r="V180" s="605"/>
      <c r="W180" s="605"/>
      <c r="X180" s="605"/>
      <c r="Y180" s="605"/>
      <c r="Z180" s="605"/>
      <c r="AA180" s="605"/>
      <c r="AB180" s="605"/>
      <c r="AC180" s="605"/>
      <c r="AD180" s="605"/>
      <c r="AE180" s="605"/>
      <c r="AF180" s="605"/>
      <c r="AG180" s="605"/>
      <c r="AH180" s="605"/>
      <c r="AI180" s="605"/>
      <c r="AJ180" s="605"/>
      <c r="AK180" s="605"/>
      <c r="AL180" s="605"/>
      <c r="AM180" s="605"/>
      <c r="AN180" s="605"/>
      <c r="AO180" s="605"/>
      <c r="AP180" s="605"/>
      <c r="AQ180" s="605"/>
      <c r="AR180" s="605"/>
      <c r="AS180" s="605"/>
      <c r="AT180" s="605"/>
      <c r="AU180" s="605"/>
      <c r="AV180" s="605"/>
      <c r="AW180" s="605"/>
      <c r="AX180" s="605"/>
      <c r="AY180" s="606"/>
      <c r="AZ180" s="625"/>
      <c r="BA180" s="418"/>
      <c r="BB180" s="418"/>
      <c r="BC180" s="418"/>
    </row>
    <row r="181" spans="1:56" ht="29.4" thickBot="1" x14ac:dyDescent="0.35">
      <c r="A181" s="639"/>
      <c r="B181" s="641"/>
      <c r="C181" s="511"/>
      <c r="D181" s="487"/>
      <c r="E181" s="614"/>
      <c r="F181" s="66" t="s">
        <v>75</v>
      </c>
      <c r="G181" s="599" t="s">
        <v>74</v>
      </c>
      <c r="H181" s="600"/>
      <c r="I181" s="65" t="s">
        <v>74</v>
      </c>
      <c r="J181" s="64" t="s">
        <v>74</v>
      </c>
      <c r="K181" s="604"/>
      <c r="L181" s="605"/>
      <c r="M181" s="605"/>
      <c r="N181" s="605"/>
      <c r="O181" s="605"/>
      <c r="P181" s="605"/>
      <c r="Q181" s="605"/>
      <c r="R181" s="605"/>
      <c r="S181" s="605"/>
      <c r="T181" s="605"/>
      <c r="U181" s="605"/>
      <c r="V181" s="605"/>
      <c r="W181" s="605"/>
      <c r="X181" s="605"/>
      <c r="Y181" s="605"/>
      <c r="Z181" s="605"/>
      <c r="AA181" s="605"/>
      <c r="AB181" s="605"/>
      <c r="AC181" s="605"/>
      <c r="AD181" s="605"/>
      <c r="AE181" s="605"/>
      <c r="AF181" s="605"/>
      <c r="AG181" s="605"/>
      <c r="AH181" s="605"/>
      <c r="AI181" s="605"/>
      <c r="AJ181" s="605"/>
      <c r="AK181" s="605"/>
      <c r="AL181" s="605"/>
      <c r="AM181" s="605"/>
      <c r="AN181" s="605"/>
      <c r="AO181" s="605"/>
      <c r="AP181" s="605"/>
      <c r="AQ181" s="605"/>
      <c r="AR181" s="605"/>
      <c r="AS181" s="605"/>
      <c r="AT181" s="605"/>
      <c r="AU181" s="605"/>
      <c r="AV181" s="605"/>
      <c r="AW181" s="605"/>
      <c r="AX181" s="605"/>
      <c r="AY181" s="606"/>
      <c r="AZ181" s="625"/>
      <c r="BA181" s="418"/>
      <c r="BB181" s="418"/>
      <c r="BC181" s="418"/>
    </row>
    <row r="182" spans="1:56" ht="29.4" thickBot="1" x14ac:dyDescent="0.35">
      <c r="A182" s="639"/>
      <c r="B182" s="641"/>
      <c r="C182" s="496"/>
      <c r="D182" s="63" t="s">
        <v>77</v>
      </c>
      <c r="E182" s="62" t="s">
        <v>76</v>
      </c>
      <c r="F182" s="61" t="s">
        <v>75</v>
      </c>
      <c r="G182" s="648" t="s">
        <v>74</v>
      </c>
      <c r="H182" s="649"/>
      <c r="I182" s="648" t="s">
        <v>74</v>
      </c>
      <c r="J182" s="649"/>
      <c r="K182" s="604"/>
      <c r="L182" s="605"/>
      <c r="M182" s="605"/>
      <c r="N182" s="605"/>
      <c r="O182" s="605"/>
      <c r="P182" s="605"/>
      <c r="Q182" s="605"/>
      <c r="R182" s="605"/>
      <c r="S182" s="605"/>
      <c r="T182" s="605"/>
      <c r="U182" s="605"/>
      <c r="V182" s="605"/>
      <c r="W182" s="605"/>
      <c r="X182" s="605"/>
      <c r="Y182" s="605"/>
      <c r="Z182" s="605"/>
      <c r="AA182" s="605"/>
      <c r="AB182" s="605"/>
      <c r="AC182" s="605"/>
      <c r="AD182" s="605"/>
      <c r="AE182" s="605"/>
      <c r="AF182" s="605"/>
      <c r="AG182" s="605"/>
      <c r="AH182" s="605"/>
      <c r="AI182" s="605"/>
      <c r="AJ182" s="605"/>
      <c r="AK182" s="605"/>
      <c r="AL182" s="605"/>
      <c r="AM182" s="605"/>
      <c r="AN182" s="605"/>
      <c r="AO182" s="605"/>
      <c r="AP182" s="605"/>
      <c r="AQ182" s="605"/>
      <c r="AR182" s="605"/>
      <c r="AS182" s="605"/>
      <c r="AT182" s="605"/>
      <c r="AU182" s="605"/>
      <c r="AV182" s="605"/>
      <c r="AW182" s="605"/>
      <c r="AX182" s="605"/>
      <c r="AY182" s="606"/>
      <c r="AZ182" s="625"/>
      <c r="BA182" s="418"/>
      <c r="BB182" s="418"/>
      <c r="BC182" s="418"/>
    </row>
    <row r="183" spans="1:56" ht="108" customHeight="1" x14ac:dyDescent="0.3">
      <c r="A183" s="639"/>
      <c r="B183" s="642"/>
      <c r="C183" s="59" t="s">
        <v>73</v>
      </c>
      <c r="D183" s="58" t="s">
        <v>72</v>
      </c>
      <c r="E183" s="57" t="s">
        <v>71</v>
      </c>
      <c r="F183" s="645" t="s">
        <v>70</v>
      </c>
      <c r="G183" s="646"/>
      <c r="H183" s="646"/>
      <c r="I183" s="646"/>
      <c r="J183" s="647"/>
      <c r="K183" s="604"/>
      <c r="L183" s="605"/>
      <c r="M183" s="605"/>
      <c r="N183" s="605"/>
      <c r="O183" s="605"/>
      <c r="P183" s="605"/>
      <c r="Q183" s="605"/>
      <c r="R183" s="605"/>
      <c r="S183" s="605"/>
      <c r="T183" s="605"/>
      <c r="U183" s="605"/>
      <c r="V183" s="605"/>
      <c r="W183" s="605"/>
      <c r="X183" s="605"/>
      <c r="Y183" s="605"/>
      <c r="Z183" s="605"/>
      <c r="AA183" s="605"/>
      <c r="AB183" s="605"/>
      <c r="AC183" s="605"/>
      <c r="AD183" s="605"/>
      <c r="AE183" s="605"/>
      <c r="AF183" s="605"/>
      <c r="AG183" s="605"/>
      <c r="AH183" s="605"/>
      <c r="AI183" s="605"/>
      <c r="AJ183" s="605"/>
      <c r="AK183" s="605"/>
      <c r="AL183" s="605"/>
      <c r="AM183" s="605"/>
      <c r="AN183" s="605"/>
      <c r="AO183" s="605"/>
      <c r="AP183" s="605"/>
      <c r="AQ183" s="605"/>
      <c r="AR183" s="605"/>
      <c r="AS183" s="605"/>
      <c r="AT183" s="605"/>
      <c r="AU183" s="605"/>
      <c r="AV183" s="605"/>
      <c r="AW183" s="605"/>
      <c r="AX183" s="605"/>
      <c r="AY183" s="606"/>
      <c r="AZ183" s="650" t="s">
        <v>69</v>
      </c>
      <c r="BA183" s="650"/>
      <c r="BB183" s="650"/>
      <c r="BC183" s="650"/>
    </row>
    <row r="184" spans="1:56" s="49" customFormat="1" ht="95.7" customHeight="1" thickBot="1" x14ac:dyDescent="0.35">
      <c r="A184" s="640"/>
      <c r="B184" s="54" t="s">
        <v>68</v>
      </c>
      <c r="C184" s="53" t="s">
        <v>67</v>
      </c>
      <c r="D184" s="52" t="s">
        <v>66</v>
      </c>
      <c r="E184" s="51" t="s">
        <v>65</v>
      </c>
      <c r="F184" s="651" t="s">
        <v>64</v>
      </c>
      <c r="G184" s="652"/>
      <c r="H184" s="652"/>
      <c r="I184" s="652"/>
      <c r="J184" s="653"/>
      <c r="K184" s="607"/>
      <c r="L184" s="608"/>
      <c r="M184" s="608"/>
      <c r="N184" s="608"/>
      <c r="O184" s="608"/>
      <c r="P184" s="608"/>
      <c r="Q184" s="608"/>
      <c r="R184" s="608"/>
      <c r="S184" s="608"/>
      <c r="T184" s="608"/>
      <c r="U184" s="608"/>
      <c r="V184" s="608"/>
      <c r="W184" s="608"/>
      <c r="X184" s="608"/>
      <c r="Y184" s="608"/>
      <c r="Z184" s="608"/>
      <c r="AA184" s="608"/>
      <c r="AB184" s="608"/>
      <c r="AC184" s="608"/>
      <c r="AD184" s="608"/>
      <c r="AE184" s="608"/>
      <c r="AF184" s="608"/>
      <c r="AG184" s="608"/>
      <c r="AH184" s="608"/>
      <c r="AI184" s="608"/>
      <c r="AJ184" s="608"/>
      <c r="AK184" s="608"/>
      <c r="AL184" s="608"/>
      <c r="AM184" s="608"/>
      <c r="AN184" s="608"/>
      <c r="AO184" s="608"/>
      <c r="AP184" s="608"/>
      <c r="AQ184" s="608"/>
      <c r="AR184" s="608"/>
      <c r="AS184" s="608"/>
      <c r="AT184" s="608"/>
      <c r="AU184" s="608"/>
      <c r="AV184" s="608"/>
      <c r="AW184" s="608"/>
      <c r="AX184" s="608"/>
      <c r="AY184" s="609"/>
      <c r="AZ184" s="650"/>
      <c r="BA184" s="650"/>
      <c r="BB184" s="650"/>
      <c r="BC184" s="650"/>
      <c r="BD184" s="50"/>
    </row>
    <row r="185" spans="1:56" s="12" customFormat="1" x14ac:dyDescent="0.3">
      <c r="A185" s="48"/>
      <c r="B185" s="46"/>
      <c r="C185" s="47"/>
      <c r="D185" s="47"/>
      <c r="E185" s="46"/>
      <c r="F185" s="45"/>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3"/>
      <c r="AM185" s="43"/>
      <c r="AN185" s="43"/>
      <c r="AO185" s="43"/>
      <c r="AP185" s="11"/>
      <c r="AQ185" s="11"/>
      <c r="AR185" s="11"/>
      <c r="AS185" s="11"/>
      <c r="AT185" s="11"/>
      <c r="AU185" s="11"/>
      <c r="AV185" s="11"/>
      <c r="AW185" s="11"/>
      <c r="AX185" s="11"/>
      <c r="AY185" s="11"/>
      <c r="AZ185" s="11"/>
      <c r="BC185" s="24"/>
      <c r="BD185" s="11"/>
    </row>
    <row r="186" spans="1:56" s="12" customFormat="1" x14ac:dyDescent="0.3">
      <c r="A186" s="654" t="s">
        <v>63</v>
      </c>
      <c r="B186" s="654"/>
      <c r="C186" s="654"/>
      <c r="D186" s="654"/>
      <c r="E186" s="654"/>
      <c r="F186" s="654"/>
      <c r="G186" s="654"/>
      <c r="H186" s="654"/>
      <c r="I186" s="654"/>
      <c r="J186" s="654"/>
      <c r="K186" s="654"/>
      <c r="L186" s="654"/>
      <c r="M186" s="654"/>
      <c r="N186" s="654"/>
      <c r="O186" s="654"/>
      <c r="P186" s="654"/>
      <c r="Q186" s="654"/>
      <c r="R186" s="654"/>
      <c r="S186" s="654"/>
      <c r="T186" s="654"/>
      <c r="U186" s="654"/>
      <c r="V186" s="654"/>
      <c r="W186" s="654"/>
      <c r="X186" s="654"/>
      <c r="Y186" s="654"/>
      <c r="Z186" s="654"/>
      <c r="AA186" s="654"/>
      <c r="AB186" s="654"/>
      <c r="AC186" s="654"/>
      <c r="AD186" s="654"/>
      <c r="AE186" s="654"/>
      <c r="AF186" s="654"/>
      <c r="AG186" s="654"/>
      <c r="AH186" s="654"/>
      <c r="AI186" s="654"/>
      <c r="AJ186" s="654"/>
      <c r="AK186" s="654"/>
      <c r="AL186" s="654"/>
      <c r="AM186" s="654"/>
      <c r="AN186" s="654"/>
      <c r="AO186" s="654"/>
      <c r="AP186" s="654"/>
      <c r="AQ186" s="11"/>
      <c r="AR186" s="11"/>
      <c r="AS186" s="11"/>
      <c r="AT186" s="11"/>
      <c r="AU186" s="11"/>
      <c r="AV186" s="11"/>
      <c r="AW186" s="11"/>
      <c r="AX186" s="11"/>
      <c r="AY186" s="11"/>
      <c r="AZ186" s="11"/>
      <c r="BC186" s="24"/>
      <c r="BD186" s="11"/>
    </row>
    <row r="187" spans="1:56" s="12" customFormat="1" x14ac:dyDescent="0.3">
      <c r="A187" s="655" t="s">
        <v>62</v>
      </c>
      <c r="B187" s="655"/>
      <c r="C187" s="655"/>
      <c r="D187" s="655"/>
      <c r="E187" s="655"/>
      <c r="F187" s="655"/>
      <c r="G187" s="655"/>
      <c r="H187" s="655"/>
      <c r="I187" s="655"/>
      <c r="J187" s="655"/>
      <c r="K187" s="655"/>
      <c r="L187" s="655"/>
      <c r="M187" s="655"/>
      <c r="N187" s="655"/>
      <c r="O187" s="655"/>
      <c r="P187" s="655"/>
      <c r="Q187" s="655"/>
      <c r="R187" s="655"/>
      <c r="S187" s="655"/>
      <c r="T187" s="655"/>
      <c r="U187" s="655"/>
      <c r="V187" s="655"/>
      <c r="W187" s="655"/>
      <c r="X187" s="655"/>
      <c r="Y187" s="655"/>
      <c r="Z187" s="655"/>
      <c r="AA187" s="655"/>
      <c r="AB187" s="655"/>
      <c r="AC187" s="655"/>
      <c r="AD187" s="655"/>
      <c r="AE187" s="655"/>
      <c r="AF187" s="655"/>
      <c r="AG187" s="655"/>
      <c r="AH187" s="655"/>
      <c r="AI187" s="655"/>
      <c r="AJ187" s="655"/>
      <c r="AK187" s="655"/>
      <c r="AL187" s="655"/>
      <c r="AM187" s="655"/>
      <c r="AN187" s="655"/>
      <c r="AO187" s="655"/>
      <c r="AP187" s="655"/>
      <c r="AQ187" s="11"/>
      <c r="AR187" s="11"/>
      <c r="AS187" s="11"/>
      <c r="AT187" s="11"/>
      <c r="AU187" s="11"/>
      <c r="AV187" s="11"/>
      <c r="AW187" s="11"/>
      <c r="AX187" s="11"/>
      <c r="AY187" s="11"/>
      <c r="AZ187" s="11"/>
      <c r="BC187" s="24"/>
      <c r="BD187" s="11"/>
    </row>
    <row r="188" spans="1:56" s="12" customFormat="1" ht="28.2" customHeight="1" x14ac:dyDescent="0.3">
      <c r="A188" s="42" t="s">
        <v>61</v>
      </c>
      <c r="B188" s="34" t="s">
        <v>60</v>
      </c>
      <c r="C188" s="41" t="s">
        <v>59</v>
      </c>
      <c r="D188" s="656" t="s">
        <v>58</v>
      </c>
      <c r="E188" s="657"/>
      <c r="F188" s="658"/>
      <c r="G188" s="656" t="s">
        <v>57</v>
      </c>
      <c r="H188" s="657"/>
      <c r="I188" s="657"/>
      <c r="J188" s="657"/>
      <c r="K188" s="657"/>
      <c r="L188" s="657"/>
      <c r="M188" s="657"/>
      <c r="N188" s="657"/>
      <c r="O188" s="657"/>
      <c r="P188" s="657"/>
      <c r="Q188" s="657"/>
      <c r="R188" s="657"/>
      <c r="S188" s="657"/>
      <c r="T188" s="657"/>
      <c r="U188" s="657"/>
      <c r="V188" s="657"/>
      <c r="W188" s="657"/>
      <c r="X188" s="657"/>
      <c r="Y188" s="657"/>
      <c r="Z188" s="657"/>
      <c r="AA188" s="657"/>
      <c r="AB188" s="657"/>
      <c r="AC188" s="657"/>
      <c r="AD188" s="657"/>
      <c r="AE188" s="657"/>
      <c r="AF188" s="657"/>
      <c r="AG188" s="657"/>
      <c r="AH188" s="657"/>
      <c r="AI188" s="657"/>
      <c r="AJ188" s="657"/>
      <c r="AK188" s="657"/>
      <c r="AL188" s="657"/>
      <c r="AM188" s="657"/>
      <c r="AN188" s="657"/>
      <c r="AO188" s="657"/>
      <c r="AP188" s="658"/>
      <c r="AR188" s="11"/>
      <c r="AS188" s="11"/>
      <c r="AT188" s="11"/>
      <c r="AU188" s="11"/>
      <c r="AV188" s="11"/>
      <c r="AW188" s="11"/>
      <c r="AX188" s="11"/>
      <c r="AY188" s="11"/>
      <c r="AZ188" s="11"/>
      <c r="BC188" s="24"/>
      <c r="BD188" s="11"/>
    </row>
    <row r="189" spans="1:56" s="38" customFormat="1" ht="43.5" customHeight="1" x14ac:dyDescent="0.3">
      <c r="A189" s="659" t="s">
        <v>56</v>
      </c>
      <c r="B189" s="660" t="s">
        <v>55</v>
      </c>
      <c r="C189" s="32" t="s">
        <v>54</v>
      </c>
      <c r="D189" s="663" t="s">
        <v>53</v>
      </c>
      <c r="E189" s="664"/>
      <c r="F189" s="665"/>
      <c r="G189" s="663" t="s">
        <v>52</v>
      </c>
      <c r="H189" s="664"/>
      <c r="I189" s="664"/>
      <c r="J189" s="664"/>
      <c r="K189" s="664"/>
      <c r="L189" s="664"/>
      <c r="M189" s="664"/>
      <c r="N189" s="664"/>
      <c r="O189" s="664"/>
      <c r="P189" s="664"/>
      <c r="Q189" s="664"/>
      <c r="R189" s="664"/>
      <c r="S189" s="664"/>
      <c r="T189" s="664"/>
      <c r="U189" s="664"/>
      <c r="V189" s="664"/>
      <c r="W189" s="664"/>
      <c r="X189" s="664"/>
      <c r="Y189" s="664"/>
      <c r="Z189" s="664"/>
      <c r="AA189" s="664"/>
      <c r="AB189" s="664"/>
      <c r="AC189" s="664"/>
      <c r="AD189" s="664"/>
      <c r="AE189" s="664"/>
      <c r="AF189" s="664"/>
      <c r="AG189" s="664"/>
      <c r="AH189" s="664"/>
      <c r="AI189" s="664"/>
      <c r="AJ189" s="664"/>
      <c r="AK189" s="664"/>
      <c r="AL189" s="664"/>
      <c r="AM189" s="664"/>
      <c r="AN189" s="664"/>
      <c r="AO189" s="664"/>
      <c r="AP189" s="665"/>
      <c r="AQ189" s="12"/>
      <c r="AR189" s="11"/>
      <c r="AS189" s="11"/>
      <c r="AT189" s="11"/>
      <c r="AU189" s="39"/>
      <c r="AV189" s="39"/>
      <c r="AW189" s="39"/>
      <c r="AX189" s="39"/>
      <c r="AY189" s="39"/>
      <c r="AZ189" s="39"/>
      <c r="BC189" s="40"/>
      <c r="BD189" s="39"/>
    </row>
    <row r="190" spans="1:56" s="12" customFormat="1" ht="45.45" customHeight="1" x14ac:dyDescent="0.3">
      <c r="A190" s="659"/>
      <c r="B190" s="661"/>
      <c r="C190" s="32" t="s">
        <v>51</v>
      </c>
      <c r="D190" s="663" t="s">
        <v>50</v>
      </c>
      <c r="E190" s="664"/>
      <c r="F190" s="665"/>
      <c r="G190" s="663" t="s">
        <v>49</v>
      </c>
      <c r="H190" s="664"/>
      <c r="I190" s="664"/>
      <c r="J190" s="664"/>
      <c r="K190" s="664"/>
      <c r="L190" s="664"/>
      <c r="M190" s="664"/>
      <c r="N190" s="664"/>
      <c r="O190" s="664"/>
      <c r="P190" s="664"/>
      <c r="Q190" s="664"/>
      <c r="R190" s="664"/>
      <c r="S190" s="664"/>
      <c r="T190" s="664"/>
      <c r="U190" s="664"/>
      <c r="V190" s="664"/>
      <c r="W190" s="664"/>
      <c r="X190" s="664"/>
      <c r="Y190" s="664"/>
      <c r="Z190" s="664"/>
      <c r="AA190" s="664"/>
      <c r="AB190" s="664"/>
      <c r="AC190" s="664"/>
      <c r="AD190" s="664"/>
      <c r="AE190" s="664"/>
      <c r="AF190" s="664"/>
      <c r="AG190" s="664"/>
      <c r="AH190" s="664"/>
      <c r="AI190" s="664"/>
      <c r="AJ190" s="664"/>
      <c r="AK190" s="664"/>
      <c r="AL190" s="664"/>
      <c r="AM190" s="664"/>
      <c r="AN190" s="664"/>
      <c r="AO190" s="664"/>
      <c r="AP190" s="665"/>
      <c r="AR190" s="11"/>
      <c r="AS190" s="11"/>
      <c r="AT190" s="11"/>
      <c r="AU190" s="11"/>
      <c r="AV190" s="11"/>
      <c r="AW190" s="11"/>
      <c r="AX190" s="11"/>
      <c r="AY190" s="11"/>
      <c r="AZ190" s="11"/>
      <c r="BC190" s="24"/>
      <c r="BD190" s="11"/>
    </row>
    <row r="191" spans="1:56" s="12" customFormat="1" ht="42.45" customHeight="1" x14ac:dyDescent="0.3">
      <c r="A191" s="659"/>
      <c r="B191" s="661"/>
      <c r="C191" s="32" t="s">
        <v>48</v>
      </c>
      <c r="D191" s="663" t="s">
        <v>47</v>
      </c>
      <c r="E191" s="664"/>
      <c r="F191" s="665"/>
      <c r="G191" s="663" t="s">
        <v>46</v>
      </c>
      <c r="H191" s="664"/>
      <c r="I191" s="664"/>
      <c r="J191" s="664"/>
      <c r="K191" s="664"/>
      <c r="L191" s="664"/>
      <c r="M191" s="664"/>
      <c r="N191" s="664"/>
      <c r="O191" s="664"/>
      <c r="P191" s="664"/>
      <c r="Q191" s="664"/>
      <c r="R191" s="664"/>
      <c r="S191" s="664"/>
      <c r="T191" s="664"/>
      <c r="U191" s="664"/>
      <c r="V191" s="664"/>
      <c r="W191" s="664"/>
      <c r="X191" s="664"/>
      <c r="Y191" s="664"/>
      <c r="Z191" s="664"/>
      <c r="AA191" s="664"/>
      <c r="AB191" s="664"/>
      <c r="AC191" s="664"/>
      <c r="AD191" s="664"/>
      <c r="AE191" s="664"/>
      <c r="AF191" s="664"/>
      <c r="AG191" s="664"/>
      <c r="AH191" s="664"/>
      <c r="AI191" s="664"/>
      <c r="AJ191" s="664"/>
      <c r="AK191" s="664"/>
      <c r="AL191" s="664"/>
      <c r="AM191" s="664"/>
      <c r="AN191" s="664"/>
      <c r="AO191" s="664"/>
      <c r="AP191" s="665"/>
      <c r="AR191" s="11"/>
      <c r="AS191" s="11"/>
      <c r="AT191" s="11"/>
      <c r="AU191" s="11"/>
      <c r="AV191" s="11"/>
      <c r="AW191" s="11"/>
      <c r="AX191" s="11"/>
      <c r="AY191" s="11"/>
      <c r="AZ191" s="11"/>
      <c r="BC191" s="24"/>
      <c r="BD191" s="11"/>
    </row>
    <row r="192" spans="1:56" s="12" customFormat="1" x14ac:dyDescent="0.3">
      <c r="A192" s="659"/>
      <c r="B192" s="662"/>
      <c r="C192" s="32" t="s">
        <v>45</v>
      </c>
      <c r="D192" s="663" t="s">
        <v>44</v>
      </c>
      <c r="E192" s="664"/>
      <c r="F192" s="665"/>
      <c r="G192" s="663" t="s">
        <v>43</v>
      </c>
      <c r="H192" s="664"/>
      <c r="I192" s="664"/>
      <c r="J192" s="664"/>
      <c r="K192" s="664"/>
      <c r="L192" s="664"/>
      <c r="M192" s="664"/>
      <c r="N192" s="664"/>
      <c r="O192" s="664"/>
      <c r="P192" s="664"/>
      <c r="Q192" s="664"/>
      <c r="R192" s="664"/>
      <c r="S192" s="664"/>
      <c r="T192" s="664"/>
      <c r="U192" s="664"/>
      <c r="V192" s="664"/>
      <c r="W192" s="664"/>
      <c r="X192" s="664"/>
      <c r="Y192" s="664"/>
      <c r="Z192" s="664"/>
      <c r="AA192" s="664"/>
      <c r="AB192" s="664"/>
      <c r="AC192" s="664"/>
      <c r="AD192" s="664"/>
      <c r="AE192" s="664"/>
      <c r="AF192" s="664"/>
      <c r="AG192" s="664"/>
      <c r="AH192" s="664"/>
      <c r="AI192" s="664"/>
      <c r="AJ192" s="664"/>
      <c r="AK192" s="664"/>
      <c r="AL192" s="664"/>
      <c r="AM192" s="664"/>
      <c r="AN192" s="664"/>
      <c r="AO192" s="664"/>
      <c r="AP192" s="665"/>
      <c r="AR192" s="11"/>
      <c r="AS192" s="11"/>
      <c r="AT192" s="11"/>
      <c r="AU192" s="11"/>
      <c r="AV192" s="11"/>
      <c r="AW192" s="11"/>
      <c r="AX192" s="11"/>
      <c r="AY192" s="11"/>
      <c r="AZ192" s="11"/>
      <c r="BC192" s="24"/>
      <c r="BD192" s="11"/>
    </row>
    <row r="193" spans="1:56" s="12" customFormat="1" ht="115.5" customHeight="1" x14ac:dyDescent="0.3">
      <c r="A193" s="659"/>
      <c r="B193" s="37" t="s">
        <v>42</v>
      </c>
      <c r="C193" s="32" t="s">
        <v>41</v>
      </c>
      <c r="D193" s="663" t="s">
        <v>40</v>
      </c>
      <c r="E193" s="664"/>
      <c r="F193" s="665"/>
      <c r="G193" s="663" t="s">
        <v>366</v>
      </c>
      <c r="H193" s="664"/>
      <c r="I193" s="664"/>
      <c r="J193" s="664"/>
      <c r="K193" s="664"/>
      <c r="L193" s="664"/>
      <c r="M193" s="664"/>
      <c r="N193" s="664"/>
      <c r="O193" s="664"/>
      <c r="P193" s="664"/>
      <c r="Q193" s="664"/>
      <c r="R193" s="664"/>
      <c r="S193" s="664"/>
      <c r="T193" s="664"/>
      <c r="U193" s="664"/>
      <c r="V193" s="664"/>
      <c r="W193" s="664"/>
      <c r="X193" s="664"/>
      <c r="Y193" s="664"/>
      <c r="Z193" s="664"/>
      <c r="AA193" s="664"/>
      <c r="AB193" s="664"/>
      <c r="AC193" s="664"/>
      <c r="AD193" s="664"/>
      <c r="AE193" s="664"/>
      <c r="AF193" s="664"/>
      <c r="AG193" s="664"/>
      <c r="AH193" s="664"/>
      <c r="AI193" s="664"/>
      <c r="AJ193" s="664"/>
      <c r="AK193" s="664"/>
      <c r="AL193" s="664"/>
      <c r="AM193" s="664"/>
      <c r="AN193" s="664"/>
      <c r="AO193" s="664"/>
      <c r="AP193" s="665"/>
      <c r="AR193" s="11"/>
      <c r="AS193" s="11"/>
      <c r="AT193" s="11"/>
      <c r="AU193" s="11"/>
      <c r="AV193" s="11"/>
      <c r="AW193" s="11"/>
      <c r="AX193" s="11"/>
      <c r="AY193" s="11"/>
      <c r="AZ193" s="11"/>
      <c r="BC193" s="24"/>
      <c r="BD193" s="11"/>
    </row>
    <row r="194" spans="1:56" s="12" customFormat="1" ht="45" customHeight="1" x14ac:dyDescent="0.3">
      <c r="A194" s="659"/>
      <c r="B194" s="660" t="s">
        <v>39</v>
      </c>
      <c r="C194" s="32" t="s">
        <v>38</v>
      </c>
      <c r="D194" s="663" t="s">
        <v>37</v>
      </c>
      <c r="E194" s="664"/>
      <c r="F194" s="665"/>
      <c r="G194" s="663" t="s">
        <v>36</v>
      </c>
      <c r="H194" s="664"/>
      <c r="I194" s="664"/>
      <c r="J194" s="664"/>
      <c r="K194" s="664"/>
      <c r="L194" s="664"/>
      <c r="M194" s="664"/>
      <c r="N194" s="664"/>
      <c r="O194" s="664"/>
      <c r="P194" s="664"/>
      <c r="Q194" s="664"/>
      <c r="R194" s="664"/>
      <c r="S194" s="664"/>
      <c r="T194" s="664"/>
      <c r="U194" s="664"/>
      <c r="V194" s="664"/>
      <c r="W194" s="664"/>
      <c r="X194" s="664"/>
      <c r="Y194" s="664"/>
      <c r="Z194" s="664"/>
      <c r="AA194" s="664"/>
      <c r="AB194" s="664"/>
      <c r="AC194" s="664"/>
      <c r="AD194" s="664"/>
      <c r="AE194" s="664"/>
      <c r="AF194" s="664"/>
      <c r="AG194" s="664"/>
      <c r="AH194" s="664"/>
      <c r="AI194" s="664"/>
      <c r="AJ194" s="664"/>
      <c r="AK194" s="664"/>
      <c r="AL194" s="664"/>
      <c r="AM194" s="664"/>
      <c r="AN194" s="664"/>
      <c r="AO194" s="664"/>
      <c r="AP194" s="665"/>
      <c r="AR194" s="11"/>
      <c r="AS194" s="11"/>
      <c r="AT194" s="11"/>
      <c r="AU194" s="11"/>
      <c r="AV194" s="11"/>
      <c r="AW194" s="11"/>
      <c r="AX194" s="11"/>
      <c r="AY194" s="11"/>
      <c r="AZ194" s="11"/>
      <c r="BC194" s="24"/>
      <c r="BD194" s="11"/>
    </row>
    <row r="195" spans="1:56" s="12" customFormat="1" x14ac:dyDescent="0.3">
      <c r="A195" s="659"/>
      <c r="B195" s="662"/>
      <c r="C195" s="32" t="s">
        <v>35</v>
      </c>
      <c r="D195" s="663" t="s">
        <v>34</v>
      </c>
      <c r="E195" s="664"/>
      <c r="F195" s="665"/>
      <c r="G195" s="663" t="s">
        <v>33</v>
      </c>
      <c r="H195" s="664"/>
      <c r="I195" s="664"/>
      <c r="J195" s="664"/>
      <c r="K195" s="664"/>
      <c r="L195" s="664"/>
      <c r="M195" s="664"/>
      <c r="N195" s="664"/>
      <c r="O195" s="664"/>
      <c r="P195" s="664"/>
      <c r="Q195" s="664"/>
      <c r="R195" s="664"/>
      <c r="S195" s="664"/>
      <c r="T195" s="664"/>
      <c r="U195" s="664"/>
      <c r="V195" s="664"/>
      <c r="W195" s="664"/>
      <c r="X195" s="664"/>
      <c r="Y195" s="664"/>
      <c r="Z195" s="664"/>
      <c r="AA195" s="664"/>
      <c r="AB195" s="664"/>
      <c r="AC195" s="664"/>
      <c r="AD195" s="664"/>
      <c r="AE195" s="664"/>
      <c r="AF195" s="664"/>
      <c r="AG195" s="664"/>
      <c r="AH195" s="664"/>
      <c r="AI195" s="664"/>
      <c r="AJ195" s="664"/>
      <c r="AK195" s="664"/>
      <c r="AL195" s="664"/>
      <c r="AM195" s="664"/>
      <c r="AN195" s="664"/>
      <c r="AO195" s="664"/>
      <c r="AP195" s="665"/>
      <c r="AR195" s="11"/>
      <c r="AS195" s="11"/>
      <c r="AT195" s="11"/>
      <c r="AU195" s="11"/>
      <c r="AV195" s="11"/>
      <c r="AW195" s="11"/>
      <c r="AX195" s="11"/>
      <c r="AY195" s="11"/>
      <c r="AZ195" s="11"/>
      <c r="BC195" s="24"/>
      <c r="BD195" s="11"/>
    </row>
    <row r="196" spans="1:56" s="12" customFormat="1" ht="76.5" customHeight="1" x14ac:dyDescent="0.3">
      <c r="A196" s="659"/>
      <c r="B196" s="36" t="s">
        <v>32</v>
      </c>
      <c r="C196" s="32" t="s">
        <v>31</v>
      </c>
      <c r="D196" s="663" t="s">
        <v>30</v>
      </c>
      <c r="E196" s="664"/>
      <c r="F196" s="665"/>
      <c r="G196" s="663" t="s">
        <v>29</v>
      </c>
      <c r="H196" s="664"/>
      <c r="I196" s="664"/>
      <c r="J196" s="664"/>
      <c r="K196" s="664"/>
      <c r="L196" s="664"/>
      <c r="M196" s="664"/>
      <c r="N196" s="664"/>
      <c r="O196" s="664"/>
      <c r="P196" s="664"/>
      <c r="Q196" s="664"/>
      <c r="R196" s="664"/>
      <c r="S196" s="664"/>
      <c r="T196" s="664"/>
      <c r="U196" s="664"/>
      <c r="V196" s="664"/>
      <c r="W196" s="664"/>
      <c r="X196" s="664"/>
      <c r="Y196" s="664"/>
      <c r="Z196" s="664"/>
      <c r="AA196" s="664"/>
      <c r="AB196" s="664"/>
      <c r="AC196" s="664"/>
      <c r="AD196" s="664"/>
      <c r="AE196" s="664"/>
      <c r="AF196" s="664"/>
      <c r="AG196" s="664"/>
      <c r="AH196" s="664"/>
      <c r="AI196" s="664"/>
      <c r="AJ196" s="664"/>
      <c r="AK196" s="664"/>
      <c r="AL196" s="664"/>
      <c r="AM196" s="664"/>
      <c r="AN196" s="664"/>
      <c r="AO196" s="664"/>
      <c r="AP196" s="665"/>
      <c r="AR196" s="11"/>
      <c r="AS196" s="11"/>
      <c r="AT196" s="11"/>
      <c r="AU196" s="11"/>
      <c r="AV196" s="11"/>
      <c r="AW196" s="11"/>
      <c r="AX196" s="11"/>
      <c r="AY196" s="11"/>
      <c r="AZ196" s="11"/>
      <c r="BC196" s="24"/>
      <c r="BD196" s="11"/>
    </row>
    <row r="197" spans="1:56" s="12" customFormat="1" ht="28.95" customHeight="1" x14ac:dyDescent="0.3">
      <c r="A197" s="666" t="s">
        <v>28</v>
      </c>
      <c r="B197" s="35" t="s">
        <v>27</v>
      </c>
      <c r="C197" s="32" t="s">
        <v>26</v>
      </c>
      <c r="D197" s="663" t="s">
        <v>25</v>
      </c>
      <c r="E197" s="664"/>
      <c r="F197" s="665"/>
      <c r="G197" s="663" t="s">
        <v>24</v>
      </c>
      <c r="H197" s="664"/>
      <c r="I197" s="664"/>
      <c r="J197" s="664"/>
      <c r="K197" s="664"/>
      <c r="L197" s="664"/>
      <c r="M197" s="664"/>
      <c r="N197" s="664"/>
      <c r="O197" s="664"/>
      <c r="P197" s="664"/>
      <c r="Q197" s="664"/>
      <c r="R197" s="664"/>
      <c r="S197" s="664"/>
      <c r="T197" s="664"/>
      <c r="U197" s="664"/>
      <c r="V197" s="664"/>
      <c r="W197" s="664"/>
      <c r="X197" s="664"/>
      <c r="Y197" s="664"/>
      <c r="Z197" s="664"/>
      <c r="AA197" s="664"/>
      <c r="AB197" s="664"/>
      <c r="AC197" s="664"/>
      <c r="AD197" s="664"/>
      <c r="AE197" s="664"/>
      <c r="AF197" s="664"/>
      <c r="AG197" s="664"/>
      <c r="AH197" s="664"/>
      <c r="AI197" s="664"/>
      <c r="AJ197" s="664"/>
      <c r="AK197" s="664"/>
      <c r="AL197" s="664"/>
      <c r="AM197" s="664"/>
      <c r="AN197" s="664"/>
      <c r="AO197" s="664"/>
      <c r="AP197" s="665"/>
      <c r="AR197" s="11"/>
      <c r="AS197" s="11"/>
      <c r="AT197" s="11"/>
      <c r="AU197" s="11"/>
      <c r="AV197" s="11"/>
      <c r="AW197" s="11"/>
      <c r="AX197" s="11"/>
      <c r="AY197" s="11"/>
      <c r="AZ197" s="11"/>
      <c r="BC197" s="24"/>
      <c r="BD197" s="11"/>
    </row>
    <row r="198" spans="1:56" s="12" customFormat="1" x14ac:dyDescent="0.3">
      <c r="A198" s="667"/>
      <c r="B198" s="35" t="s">
        <v>23</v>
      </c>
      <c r="C198" s="32" t="s">
        <v>22</v>
      </c>
      <c r="D198" s="663" t="s">
        <v>21</v>
      </c>
      <c r="E198" s="664"/>
      <c r="F198" s="665"/>
      <c r="G198" s="663" t="s">
        <v>20</v>
      </c>
      <c r="H198" s="664"/>
      <c r="I198" s="664"/>
      <c r="J198" s="664"/>
      <c r="K198" s="664"/>
      <c r="L198" s="664"/>
      <c r="M198" s="664"/>
      <c r="N198" s="664"/>
      <c r="O198" s="664"/>
      <c r="P198" s="664"/>
      <c r="Q198" s="664"/>
      <c r="R198" s="664"/>
      <c r="S198" s="664"/>
      <c r="T198" s="664"/>
      <c r="U198" s="664"/>
      <c r="V198" s="664"/>
      <c r="W198" s="664"/>
      <c r="X198" s="664"/>
      <c r="Y198" s="664"/>
      <c r="Z198" s="664"/>
      <c r="AA198" s="664"/>
      <c r="AB198" s="664"/>
      <c r="AC198" s="664"/>
      <c r="AD198" s="664"/>
      <c r="AE198" s="664"/>
      <c r="AF198" s="664"/>
      <c r="AG198" s="664"/>
      <c r="AH198" s="664"/>
      <c r="AI198" s="664"/>
      <c r="AJ198" s="664"/>
      <c r="AK198" s="664"/>
      <c r="AL198" s="664"/>
      <c r="AM198" s="664"/>
      <c r="AN198" s="664"/>
      <c r="AO198" s="664"/>
      <c r="AP198" s="665"/>
      <c r="AR198" s="11"/>
      <c r="AS198" s="11"/>
      <c r="AT198" s="11"/>
      <c r="AU198" s="11"/>
      <c r="AV198" s="11"/>
      <c r="AW198" s="11"/>
      <c r="AX198" s="11"/>
      <c r="AY198" s="11"/>
      <c r="AZ198" s="11"/>
      <c r="BC198" s="24"/>
      <c r="BD198" s="11"/>
    </row>
    <row r="199" spans="1:56" s="12" customFormat="1" ht="28.8" x14ac:dyDescent="0.3">
      <c r="A199" s="667"/>
      <c r="B199" s="669" t="s">
        <v>19</v>
      </c>
      <c r="C199" s="32" t="s">
        <v>18</v>
      </c>
      <c r="D199" s="663" t="s">
        <v>17</v>
      </c>
      <c r="E199" s="664"/>
      <c r="F199" s="665"/>
      <c r="G199" s="663" t="s">
        <v>16</v>
      </c>
      <c r="H199" s="664"/>
      <c r="I199" s="664"/>
      <c r="J199" s="664"/>
      <c r="K199" s="664"/>
      <c r="L199" s="664"/>
      <c r="M199" s="664"/>
      <c r="N199" s="664"/>
      <c r="O199" s="664"/>
      <c r="P199" s="664"/>
      <c r="Q199" s="664"/>
      <c r="R199" s="664"/>
      <c r="S199" s="664"/>
      <c r="T199" s="664"/>
      <c r="U199" s="664"/>
      <c r="V199" s="664"/>
      <c r="W199" s="664"/>
      <c r="X199" s="664"/>
      <c r="Y199" s="664"/>
      <c r="Z199" s="664"/>
      <c r="AA199" s="664"/>
      <c r="AB199" s="664"/>
      <c r="AC199" s="664"/>
      <c r="AD199" s="664"/>
      <c r="AE199" s="664"/>
      <c r="AF199" s="664"/>
      <c r="AG199" s="664"/>
      <c r="AH199" s="664"/>
      <c r="AI199" s="664"/>
      <c r="AJ199" s="664"/>
      <c r="AK199" s="664"/>
      <c r="AL199" s="664"/>
      <c r="AM199" s="664"/>
      <c r="AN199" s="664"/>
      <c r="AO199" s="664"/>
      <c r="AP199" s="665"/>
      <c r="AR199" s="11"/>
      <c r="AS199" s="11"/>
      <c r="AT199" s="11"/>
      <c r="AU199" s="11"/>
      <c r="AV199" s="11"/>
      <c r="AW199" s="11"/>
      <c r="AX199" s="11"/>
      <c r="AY199" s="11"/>
      <c r="AZ199" s="11"/>
      <c r="BC199" s="24"/>
      <c r="BD199" s="11"/>
    </row>
    <row r="200" spans="1:56" s="12" customFormat="1" ht="18" customHeight="1" x14ac:dyDescent="0.3">
      <c r="A200" s="667"/>
      <c r="B200" s="670"/>
      <c r="C200" s="672" t="s">
        <v>15</v>
      </c>
      <c r="D200" s="663" t="s">
        <v>14</v>
      </c>
      <c r="E200" s="664"/>
      <c r="F200" s="665"/>
      <c r="G200" s="663" t="s">
        <v>13</v>
      </c>
      <c r="H200" s="664"/>
      <c r="I200" s="664"/>
      <c r="J200" s="664"/>
      <c r="K200" s="664"/>
      <c r="L200" s="664"/>
      <c r="M200" s="664"/>
      <c r="N200" s="664"/>
      <c r="O200" s="664"/>
      <c r="P200" s="664"/>
      <c r="Q200" s="664"/>
      <c r="R200" s="664"/>
      <c r="S200" s="664"/>
      <c r="T200" s="664"/>
      <c r="U200" s="664"/>
      <c r="V200" s="664"/>
      <c r="W200" s="664"/>
      <c r="X200" s="664"/>
      <c r="Y200" s="664"/>
      <c r="Z200" s="664"/>
      <c r="AA200" s="664"/>
      <c r="AB200" s="664"/>
      <c r="AC200" s="664"/>
      <c r="AD200" s="664"/>
      <c r="AE200" s="664"/>
      <c r="AF200" s="664"/>
      <c r="AG200" s="664"/>
      <c r="AH200" s="664"/>
      <c r="AI200" s="664"/>
      <c r="AJ200" s="664"/>
      <c r="AK200" s="664"/>
      <c r="AL200" s="664"/>
      <c r="AM200" s="664"/>
      <c r="AN200" s="664"/>
      <c r="AO200" s="664"/>
      <c r="AP200" s="665"/>
      <c r="AR200" s="11"/>
      <c r="AS200" s="11"/>
      <c r="AT200" s="11"/>
      <c r="AU200" s="11"/>
      <c r="AV200" s="11"/>
      <c r="AW200" s="11"/>
      <c r="AX200" s="11"/>
      <c r="AY200" s="11"/>
      <c r="AZ200" s="11"/>
      <c r="BC200" s="24"/>
      <c r="BD200" s="11"/>
    </row>
    <row r="201" spans="1:56" s="12" customFormat="1" x14ac:dyDescent="0.3">
      <c r="A201" s="668"/>
      <c r="B201" s="671"/>
      <c r="C201" s="673"/>
      <c r="D201" s="674" t="s">
        <v>12</v>
      </c>
      <c r="E201" s="675"/>
      <c r="F201" s="676"/>
      <c r="G201" s="663" t="s">
        <v>11</v>
      </c>
      <c r="H201" s="664"/>
      <c r="I201" s="664"/>
      <c r="J201" s="664"/>
      <c r="K201" s="664"/>
      <c r="L201" s="664"/>
      <c r="M201" s="664"/>
      <c r="N201" s="664"/>
      <c r="O201" s="664"/>
      <c r="P201" s="664"/>
      <c r="Q201" s="664"/>
      <c r="R201" s="664"/>
      <c r="S201" s="664"/>
      <c r="T201" s="664"/>
      <c r="U201" s="664"/>
      <c r="V201" s="664"/>
      <c r="W201" s="664"/>
      <c r="X201" s="664"/>
      <c r="Y201" s="664"/>
      <c r="Z201" s="664"/>
      <c r="AA201" s="664"/>
      <c r="AB201" s="664"/>
      <c r="AC201" s="664"/>
      <c r="AD201" s="664"/>
      <c r="AE201" s="664"/>
      <c r="AF201" s="664"/>
      <c r="AG201" s="664"/>
      <c r="AH201" s="664"/>
      <c r="AI201" s="664"/>
      <c r="AJ201" s="664"/>
      <c r="AK201" s="664"/>
      <c r="AL201" s="664"/>
      <c r="AM201" s="664"/>
      <c r="AN201" s="664"/>
      <c r="AO201" s="664"/>
      <c r="AP201" s="665"/>
      <c r="AR201" s="11"/>
      <c r="AS201" s="11"/>
      <c r="AT201" s="11"/>
      <c r="AU201" s="11"/>
      <c r="AV201" s="11"/>
      <c r="AW201" s="11"/>
      <c r="AX201" s="11"/>
      <c r="AY201" s="11"/>
      <c r="AZ201" s="11"/>
      <c r="BC201" s="24"/>
      <c r="BD201" s="11"/>
    </row>
    <row r="202" spans="1:56" s="12" customFormat="1" ht="28.95" customHeight="1" x14ac:dyDescent="0.3">
      <c r="A202" s="666" t="s">
        <v>10</v>
      </c>
      <c r="B202" s="33" t="s">
        <v>9</v>
      </c>
      <c r="C202" s="32" t="s">
        <v>8</v>
      </c>
      <c r="D202" s="663" t="s">
        <v>8</v>
      </c>
      <c r="E202" s="664"/>
      <c r="F202" s="665"/>
      <c r="G202" s="663" t="s">
        <v>7</v>
      </c>
      <c r="H202" s="664"/>
      <c r="I202" s="664"/>
      <c r="J202" s="664"/>
      <c r="K202" s="664"/>
      <c r="L202" s="664"/>
      <c r="M202" s="664"/>
      <c r="N202" s="664"/>
      <c r="O202" s="664"/>
      <c r="P202" s="664"/>
      <c r="Q202" s="664"/>
      <c r="R202" s="664"/>
      <c r="S202" s="664"/>
      <c r="T202" s="664"/>
      <c r="U202" s="664"/>
      <c r="V202" s="664"/>
      <c r="W202" s="664"/>
      <c r="X202" s="664"/>
      <c r="Y202" s="664"/>
      <c r="Z202" s="664"/>
      <c r="AA202" s="664"/>
      <c r="AB202" s="664"/>
      <c r="AC202" s="664"/>
      <c r="AD202" s="664"/>
      <c r="AE202" s="664"/>
      <c r="AF202" s="664"/>
      <c r="AG202" s="664"/>
      <c r="AH202" s="664"/>
      <c r="AI202" s="664"/>
      <c r="AJ202" s="664"/>
      <c r="AK202" s="664"/>
      <c r="AL202" s="664"/>
      <c r="AM202" s="664"/>
      <c r="AN202" s="664"/>
      <c r="AO202" s="664"/>
      <c r="AP202" s="665"/>
      <c r="AR202" s="11"/>
      <c r="AS202" s="11"/>
      <c r="AT202" s="11"/>
      <c r="AU202" s="11"/>
      <c r="AV202" s="11"/>
      <c r="AW202" s="11"/>
      <c r="AX202" s="11"/>
      <c r="AY202" s="11"/>
      <c r="AZ202" s="11"/>
      <c r="BC202" s="24"/>
      <c r="BD202" s="11"/>
    </row>
    <row r="203" spans="1:56" s="12" customFormat="1" ht="28.8" x14ac:dyDescent="0.3">
      <c r="A203" s="667"/>
      <c r="B203" s="33" t="s">
        <v>6</v>
      </c>
      <c r="C203" s="32" t="s">
        <v>5</v>
      </c>
      <c r="D203" s="663" t="s">
        <v>5</v>
      </c>
      <c r="E203" s="664"/>
      <c r="F203" s="665"/>
      <c r="G203" s="663" t="s">
        <v>4</v>
      </c>
      <c r="H203" s="664"/>
      <c r="I203" s="664"/>
      <c r="J203" s="664"/>
      <c r="K203" s="664"/>
      <c r="L203" s="664"/>
      <c r="M203" s="664"/>
      <c r="N203" s="664"/>
      <c r="O203" s="664"/>
      <c r="P203" s="664"/>
      <c r="Q203" s="664"/>
      <c r="R203" s="664"/>
      <c r="S203" s="664"/>
      <c r="T203" s="664"/>
      <c r="U203" s="664"/>
      <c r="V203" s="664"/>
      <c r="W203" s="664"/>
      <c r="X203" s="664"/>
      <c r="Y203" s="664"/>
      <c r="Z203" s="664"/>
      <c r="AA203" s="664"/>
      <c r="AB203" s="664"/>
      <c r="AC203" s="664"/>
      <c r="AD203" s="664"/>
      <c r="AE203" s="664"/>
      <c r="AF203" s="664"/>
      <c r="AG203" s="664"/>
      <c r="AH203" s="664"/>
      <c r="AI203" s="664"/>
      <c r="AJ203" s="664"/>
      <c r="AK203" s="664"/>
      <c r="AL203" s="664"/>
      <c r="AM203" s="664"/>
      <c r="AN203" s="664"/>
      <c r="AO203" s="664"/>
      <c r="AP203" s="665"/>
      <c r="AR203" s="11"/>
      <c r="AS203" s="11"/>
      <c r="AT203" s="11"/>
      <c r="AU203" s="11"/>
      <c r="AV203" s="11"/>
      <c r="AW203" s="11"/>
      <c r="AX203" s="11"/>
      <c r="AY203" s="11"/>
      <c r="AZ203" s="11"/>
      <c r="BC203" s="24"/>
      <c r="BD203" s="11"/>
    </row>
    <row r="204" spans="1:56" s="12" customFormat="1" ht="28.8" x14ac:dyDescent="0.3">
      <c r="A204" s="668"/>
      <c r="B204" s="33" t="s">
        <v>6</v>
      </c>
      <c r="C204" s="32" t="s">
        <v>5</v>
      </c>
      <c r="D204" s="663" t="s">
        <v>5</v>
      </c>
      <c r="E204" s="664"/>
      <c r="F204" s="665"/>
      <c r="G204" s="663" t="s">
        <v>4</v>
      </c>
      <c r="H204" s="664"/>
      <c r="I204" s="664"/>
      <c r="J204" s="664"/>
      <c r="K204" s="664"/>
      <c r="L204" s="664"/>
      <c r="M204" s="664"/>
      <c r="N204" s="664"/>
      <c r="O204" s="664"/>
      <c r="P204" s="664"/>
      <c r="Q204" s="664"/>
      <c r="R204" s="664"/>
      <c r="S204" s="664"/>
      <c r="T204" s="664"/>
      <c r="U204" s="664"/>
      <c r="V204" s="664"/>
      <c r="W204" s="664"/>
      <c r="X204" s="664"/>
      <c r="Y204" s="664"/>
      <c r="Z204" s="664"/>
      <c r="AA204" s="664"/>
      <c r="AB204" s="664"/>
      <c r="AC204" s="664"/>
      <c r="AD204" s="664"/>
      <c r="AE204" s="664"/>
      <c r="AF204" s="664"/>
      <c r="AG204" s="664"/>
      <c r="AH204" s="664"/>
      <c r="AI204" s="664"/>
      <c r="AJ204" s="664"/>
      <c r="AK204" s="664"/>
      <c r="AL204" s="664"/>
      <c r="AM204" s="664"/>
      <c r="AN204" s="664"/>
      <c r="AO204" s="664"/>
      <c r="AP204" s="665"/>
      <c r="AR204" s="11"/>
      <c r="AS204" s="11"/>
      <c r="AT204" s="11"/>
      <c r="AU204" s="11"/>
      <c r="AV204" s="11"/>
      <c r="AW204" s="11"/>
      <c r="AX204" s="11"/>
      <c r="AY204" s="11"/>
      <c r="AZ204" s="11"/>
      <c r="BC204" s="24"/>
      <c r="BD204" s="11"/>
    </row>
    <row r="205" spans="1:56" s="12" customFormat="1" x14ac:dyDescent="0.3">
      <c r="A205" s="31"/>
      <c r="B205" s="29"/>
      <c r="C205" s="30"/>
      <c r="D205" s="30"/>
      <c r="E205" s="29"/>
      <c r="F205" s="28"/>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6"/>
      <c r="AM205" s="26"/>
      <c r="AN205" s="26"/>
      <c r="AO205" s="26"/>
      <c r="AP205" s="25"/>
      <c r="AR205" s="11"/>
      <c r="AS205" s="11"/>
      <c r="AT205" s="11"/>
      <c r="AU205" s="11"/>
      <c r="AV205" s="11"/>
      <c r="AW205" s="11"/>
      <c r="AX205" s="11"/>
      <c r="AY205" s="11"/>
      <c r="AZ205" s="11"/>
      <c r="BC205" s="24"/>
      <c r="BD205" s="11"/>
    </row>
    <row r="206" spans="1:56" x14ac:dyDescent="0.3">
      <c r="B206" s="9" t="s">
        <v>3</v>
      </c>
      <c r="AQ206" s="12"/>
      <c r="AR206" s="11"/>
      <c r="AS206" s="11"/>
      <c r="AT206" s="11"/>
      <c r="AU206" s="2"/>
      <c r="AV206" s="2"/>
      <c r="AW206" s="2"/>
      <c r="AX206" s="2"/>
      <c r="AY206" s="2"/>
    </row>
    <row r="207" spans="1:56" ht="127.2" customHeight="1" x14ac:dyDescent="0.3">
      <c r="B207" s="679" t="s">
        <v>2</v>
      </c>
      <c r="C207" s="678"/>
      <c r="D207" s="678"/>
      <c r="E207" s="678"/>
      <c r="F207" s="678"/>
      <c r="G207" s="678"/>
      <c r="H207" s="678"/>
      <c r="I207" s="4"/>
      <c r="J207" s="4"/>
      <c r="K207" s="4"/>
      <c r="L207" s="4"/>
      <c r="M207" s="4"/>
      <c r="N207" s="4"/>
      <c r="O207" s="4"/>
      <c r="AQ207" s="12"/>
      <c r="AR207" s="11"/>
      <c r="AS207" s="11"/>
      <c r="AT207" s="11"/>
      <c r="AU207" s="2"/>
      <c r="AV207" s="2"/>
      <c r="AW207" s="2"/>
      <c r="AX207" s="2"/>
      <c r="AY207" s="2"/>
    </row>
    <row r="208" spans="1:56" ht="67.2" customHeight="1" x14ac:dyDescent="0.3">
      <c r="B208" s="677" t="s">
        <v>367</v>
      </c>
      <c r="C208" s="678"/>
      <c r="D208" s="678"/>
      <c r="E208" s="678"/>
      <c r="F208" s="678"/>
      <c r="G208" s="678"/>
      <c r="H208" s="678"/>
      <c r="I208" s="23"/>
      <c r="J208" s="23"/>
      <c r="K208" s="23"/>
      <c r="L208" s="23"/>
      <c r="M208" s="23"/>
      <c r="N208" s="23"/>
      <c r="O208" s="23"/>
      <c r="AQ208" s="12"/>
      <c r="AR208" s="11"/>
      <c r="AS208" s="11"/>
      <c r="AT208" s="11"/>
      <c r="AU208" s="2"/>
      <c r="AV208" s="2"/>
      <c r="AW208" s="2"/>
      <c r="AX208" s="2"/>
      <c r="AY208" s="2"/>
    </row>
    <row r="209" spans="2:56" s="15" customFormat="1" ht="42.6" customHeight="1" x14ac:dyDescent="0.3">
      <c r="B209" s="677" t="s">
        <v>1</v>
      </c>
      <c r="C209" s="678"/>
      <c r="D209" s="678"/>
      <c r="E209" s="678"/>
      <c r="F209" s="678"/>
      <c r="G209" s="678"/>
      <c r="H209" s="678"/>
      <c r="I209" s="14"/>
      <c r="J209" s="14"/>
      <c r="K209" s="14"/>
      <c r="L209" s="14"/>
      <c r="M209" s="14"/>
      <c r="N209" s="14"/>
      <c r="O209" s="14"/>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1"/>
      <c r="AM209" s="21"/>
      <c r="AN209" s="21"/>
      <c r="AO209" s="21"/>
      <c r="AP209" s="20"/>
      <c r="AQ209" s="19"/>
      <c r="AR209" s="18"/>
      <c r="AS209" s="18"/>
      <c r="AT209" s="18"/>
      <c r="AU209" s="16"/>
      <c r="AV209" s="16"/>
      <c r="AW209" s="16"/>
      <c r="AX209" s="16"/>
      <c r="AY209" s="16"/>
      <c r="AZ209" s="16"/>
      <c r="BC209" s="17"/>
      <c r="BD209" s="16"/>
    </row>
    <row r="210" spans="2:56" ht="43.2" customHeight="1" x14ac:dyDescent="0.3">
      <c r="B210" s="677" t="s">
        <v>368</v>
      </c>
      <c r="C210" s="678"/>
      <c r="D210" s="678"/>
      <c r="E210" s="678"/>
      <c r="F210" s="678"/>
      <c r="G210" s="678"/>
      <c r="H210" s="678"/>
      <c r="I210" s="14"/>
      <c r="J210" s="14"/>
      <c r="K210" s="14"/>
      <c r="L210" s="14"/>
      <c r="M210" s="14"/>
      <c r="N210" s="14"/>
      <c r="O210" s="14"/>
      <c r="AQ210" s="12"/>
      <c r="AR210" s="11"/>
      <c r="AS210" s="11"/>
      <c r="AT210" s="11"/>
      <c r="AU210" s="2"/>
      <c r="AV210" s="2"/>
      <c r="AW210" s="2"/>
      <c r="AX210" s="2"/>
      <c r="AY210" s="2"/>
    </row>
    <row r="211" spans="2:56" ht="57" customHeight="1" x14ac:dyDescent="0.3">
      <c r="B211" s="677" t="s">
        <v>0</v>
      </c>
      <c r="C211" s="678"/>
      <c r="D211" s="678"/>
      <c r="E211" s="678"/>
      <c r="F211" s="678"/>
      <c r="G211" s="678"/>
      <c r="H211" s="678"/>
      <c r="I211" s="14"/>
      <c r="J211" s="14"/>
      <c r="K211" s="14"/>
      <c r="L211" s="14"/>
      <c r="M211" s="14"/>
      <c r="N211" s="14"/>
      <c r="O211" s="14"/>
      <c r="AQ211" s="12"/>
      <c r="AR211" s="11"/>
      <c r="AS211" s="11"/>
      <c r="AT211" s="11"/>
      <c r="AU211" s="2"/>
      <c r="AV211" s="2"/>
      <c r="AW211" s="2"/>
      <c r="AX211" s="2"/>
      <c r="AY211" s="2"/>
    </row>
    <row r="212" spans="2:56" x14ac:dyDescent="0.3">
      <c r="B212" s="1"/>
      <c r="C212" s="13"/>
      <c r="D212" s="1"/>
      <c r="E212" s="1"/>
      <c r="F212" s="1"/>
      <c r="AQ212" s="12"/>
      <c r="AR212" s="11"/>
      <c r="AS212" s="11"/>
      <c r="AT212" s="11"/>
      <c r="AU212" s="2"/>
      <c r="AV212" s="2"/>
      <c r="AW212" s="2"/>
      <c r="AX212" s="2"/>
      <c r="AY212" s="2"/>
    </row>
    <row r="213" spans="2:56" x14ac:dyDescent="0.3">
      <c r="B213" s="1"/>
      <c r="C213" s="13"/>
      <c r="D213" s="1"/>
      <c r="E213" s="1"/>
      <c r="F213" s="1"/>
      <c r="AQ213" s="12"/>
      <c r="AR213" s="11"/>
      <c r="AS213" s="11"/>
      <c r="AT213" s="11"/>
      <c r="AU213" s="2"/>
      <c r="AV213" s="2"/>
      <c r="AW213" s="2"/>
      <c r="AX213" s="2"/>
      <c r="AY213" s="2"/>
    </row>
    <row r="214" spans="2:56" x14ac:dyDescent="0.3">
      <c r="B214" s="1"/>
      <c r="C214" s="13"/>
      <c r="D214" s="1"/>
      <c r="E214" s="1"/>
      <c r="F214" s="1"/>
      <c r="AQ214" s="12"/>
      <c r="AR214" s="11"/>
      <c r="AS214" s="11"/>
      <c r="AT214" s="11"/>
      <c r="AU214" s="2"/>
      <c r="AV214" s="2"/>
      <c r="AW214" s="2"/>
      <c r="AX214" s="2"/>
      <c r="AY214" s="2"/>
    </row>
    <row r="215" spans="2:56" x14ac:dyDescent="0.3">
      <c r="E215" s="1"/>
      <c r="F215" s="1"/>
      <c r="AQ215" s="12"/>
      <c r="AR215" s="11"/>
      <c r="AS215" s="11"/>
      <c r="AT215" s="11"/>
      <c r="AU215" s="2"/>
      <c r="AV215" s="2"/>
      <c r="AW215" s="2"/>
      <c r="AX215" s="2"/>
      <c r="AY215" s="2"/>
    </row>
    <row r="216" spans="2:56" x14ac:dyDescent="0.3">
      <c r="AQ216" s="12"/>
      <c r="AR216" s="11"/>
      <c r="AS216" s="11"/>
      <c r="AT216" s="11"/>
      <c r="AU216" s="2"/>
      <c r="AV216" s="2"/>
      <c r="AW216" s="2"/>
      <c r="AX216" s="2"/>
      <c r="AY216" s="2"/>
    </row>
    <row r="217" spans="2:56" x14ac:dyDescent="0.3">
      <c r="AQ217" s="12"/>
      <c r="AR217" s="11"/>
      <c r="AS217" s="11"/>
      <c r="AT217" s="11"/>
      <c r="AU217" s="2"/>
      <c r="AV217" s="2"/>
      <c r="AW217" s="2"/>
      <c r="AX217" s="2"/>
      <c r="AY217" s="2"/>
    </row>
    <row r="218" spans="2:56" x14ac:dyDescent="0.3">
      <c r="AQ218" s="12"/>
      <c r="AR218" s="11"/>
      <c r="AS218" s="11"/>
      <c r="AT218" s="11"/>
      <c r="AU218" s="2"/>
      <c r="AV218" s="2"/>
      <c r="AW218" s="2"/>
      <c r="AX218" s="2"/>
      <c r="AY218" s="2"/>
    </row>
    <row r="219" spans="2:56" x14ac:dyDescent="0.3">
      <c r="AQ219" s="12"/>
      <c r="AR219" s="11"/>
      <c r="AS219" s="11"/>
      <c r="AT219" s="11"/>
      <c r="AU219" s="2"/>
      <c r="AV219" s="2"/>
      <c r="AW219" s="2"/>
      <c r="AX219" s="2"/>
      <c r="AY219" s="2"/>
    </row>
    <row r="220" spans="2:56" x14ac:dyDescent="0.3">
      <c r="AQ220" s="12"/>
      <c r="AR220" s="11"/>
      <c r="AS220" s="11"/>
      <c r="AT220" s="11"/>
      <c r="AU220" s="2"/>
      <c r="AV220" s="2"/>
      <c r="AW220" s="2"/>
      <c r="AX220" s="2"/>
      <c r="AY220" s="2"/>
    </row>
    <row r="221" spans="2:56" x14ac:dyDescent="0.3">
      <c r="AQ221" s="12"/>
      <c r="AR221" s="11"/>
      <c r="AS221" s="11"/>
      <c r="AT221" s="11"/>
      <c r="AU221" s="2"/>
      <c r="AV221" s="2"/>
      <c r="AW221" s="2"/>
      <c r="AX221" s="2"/>
      <c r="AY221" s="2"/>
    </row>
    <row r="222" spans="2:56" x14ac:dyDescent="0.3">
      <c r="AQ222" s="12"/>
      <c r="AR222" s="11"/>
      <c r="AS222" s="11"/>
      <c r="AT222" s="11"/>
      <c r="AU222" s="2"/>
      <c r="AV222" s="2"/>
      <c r="AW222" s="2"/>
      <c r="AX222" s="2"/>
      <c r="AY222" s="2"/>
    </row>
    <row r="223" spans="2:56" x14ac:dyDescent="0.3">
      <c r="AQ223" s="12"/>
      <c r="AR223" s="11"/>
      <c r="AS223" s="11"/>
      <c r="AT223" s="11"/>
      <c r="AU223" s="2"/>
      <c r="AV223" s="2"/>
      <c r="AW223" s="2"/>
      <c r="AX223" s="2"/>
      <c r="AY223" s="2"/>
    </row>
    <row r="224" spans="2:56" x14ac:dyDescent="0.3">
      <c r="AQ224" s="12"/>
      <c r="AR224" s="11"/>
      <c r="AS224" s="11"/>
      <c r="AT224" s="11"/>
      <c r="AU224" s="2"/>
      <c r="AV224" s="2"/>
      <c r="AW224" s="2"/>
      <c r="AX224" s="2"/>
      <c r="AY224" s="2"/>
    </row>
    <row r="225" spans="2:55" s="2" customFormat="1" x14ac:dyDescent="0.3">
      <c r="B225" s="9"/>
      <c r="C225" s="10"/>
      <c r="D225" s="10"/>
      <c r="E225" s="9"/>
      <c r="F225" s="8"/>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6"/>
      <c r="AM225" s="6"/>
      <c r="AN225" s="6"/>
      <c r="AO225" s="6"/>
      <c r="AP225" s="5"/>
      <c r="AQ225" s="12"/>
      <c r="AR225" s="11"/>
      <c r="AS225" s="11"/>
      <c r="AT225" s="11"/>
      <c r="BA225" s="1"/>
      <c r="BB225" s="1"/>
      <c r="BC225" s="3"/>
    </row>
    <row r="226" spans="2:55" s="2" customFormat="1" x14ac:dyDescent="0.3">
      <c r="B226" s="9"/>
      <c r="C226" s="10"/>
      <c r="D226" s="10"/>
      <c r="E226" s="9"/>
      <c r="F226" s="8"/>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6"/>
      <c r="AM226" s="6"/>
      <c r="AN226" s="6"/>
      <c r="AO226" s="6"/>
      <c r="AP226" s="5"/>
      <c r="AQ226" s="12"/>
      <c r="AR226" s="11"/>
      <c r="AS226" s="11"/>
      <c r="AT226" s="11"/>
      <c r="BA226" s="1"/>
      <c r="BB226" s="1"/>
      <c r="BC226" s="3"/>
    </row>
    <row r="227" spans="2:55" s="2" customFormat="1" x14ac:dyDescent="0.3">
      <c r="B227" s="9"/>
      <c r="C227" s="10"/>
      <c r="D227" s="10"/>
      <c r="E227" s="9"/>
      <c r="F227" s="8"/>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6"/>
      <c r="AM227" s="6"/>
      <c r="AN227" s="6"/>
      <c r="AO227" s="6"/>
      <c r="AP227" s="5"/>
      <c r="AQ227" s="12"/>
      <c r="AR227" s="11"/>
      <c r="AS227" s="11"/>
      <c r="AT227" s="11"/>
      <c r="BA227" s="1"/>
      <c r="BB227" s="1"/>
      <c r="BC227" s="3"/>
    </row>
    <row r="228" spans="2:55" s="2" customFormat="1" x14ac:dyDescent="0.3">
      <c r="B228" s="9"/>
      <c r="C228" s="10"/>
      <c r="D228" s="10"/>
      <c r="E228" s="9"/>
      <c r="F228" s="8"/>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6"/>
      <c r="AM228" s="6"/>
      <c r="AN228" s="6"/>
      <c r="AO228" s="6"/>
      <c r="AP228" s="5"/>
      <c r="AQ228" s="12"/>
      <c r="AR228" s="11"/>
      <c r="AS228" s="11"/>
      <c r="AT228" s="11"/>
      <c r="BA228" s="1"/>
      <c r="BB228" s="1"/>
      <c r="BC228" s="3"/>
    </row>
    <row r="229" spans="2:55" s="2" customFormat="1" x14ac:dyDescent="0.3">
      <c r="B229" s="9"/>
      <c r="C229" s="10"/>
      <c r="D229" s="10"/>
      <c r="E229" s="9"/>
      <c r="F229" s="8"/>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6"/>
      <c r="AM229" s="6"/>
      <c r="AN229" s="6"/>
      <c r="AO229" s="6"/>
      <c r="AP229" s="5"/>
      <c r="AQ229" s="12"/>
      <c r="AR229" s="11"/>
      <c r="AS229" s="11"/>
      <c r="AT229" s="11"/>
      <c r="BA229" s="1"/>
      <c r="BB229" s="1"/>
      <c r="BC229" s="3"/>
    </row>
    <row r="230" spans="2:55" s="2" customFormat="1" x14ac:dyDescent="0.3">
      <c r="B230" s="9"/>
      <c r="C230" s="10"/>
      <c r="D230" s="10"/>
      <c r="E230" s="9"/>
      <c r="F230" s="8"/>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6"/>
      <c r="AM230" s="6"/>
      <c r="AN230" s="6"/>
      <c r="AO230" s="6"/>
      <c r="AP230" s="5"/>
      <c r="AQ230" s="12"/>
      <c r="AR230" s="11"/>
      <c r="AS230" s="11"/>
      <c r="AT230" s="11"/>
      <c r="BA230" s="1"/>
      <c r="BB230" s="1"/>
      <c r="BC230" s="3"/>
    </row>
    <row r="231" spans="2:55" s="2" customFormat="1" x14ac:dyDescent="0.3">
      <c r="B231" s="9"/>
      <c r="C231" s="10"/>
      <c r="D231" s="10"/>
      <c r="E231" s="9"/>
      <c r="F231" s="8"/>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6"/>
      <c r="AM231" s="6"/>
      <c r="AN231" s="6"/>
      <c r="AO231" s="6"/>
      <c r="AP231" s="5"/>
      <c r="AQ231" s="12"/>
      <c r="AR231" s="11"/>
      <c r="AS231" s="11"/>
      <c r="AT231" s="11"/>
      <c r="BA231" s="1"/>
      <c r="BB231" s="1"/>
      <c r="BC231" s="3"/>
    </row>
    <row r="232" spans="2:55" s="2" customFormat="1" x14ac:dyDescent="0.3">
      <c r="B232" s="9"/>
      <c r="C232" s="10"/>
      <c r="D232" s="10"/>
      <c r="E232" s="9"/>
      <c r="F232" s="8"/>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6"/>
      <c r="AM232" s="6"/>
      <c r="AN232" s="6"/>
      <c r="AO232" s="6"/>
      <c r="AP232" s="5"/>
      <c r="AQ232" s="12"/>
      <c r="AR232" s="11"/>
      <c r="AS232" s="11"/>
      <c r="AT232" s="11"/>
      <c r="BA232" s="1"/>
      <c r="BB232" s="1"/>
      <c r="BC232" s="3"/>
    </row>
    <row r="233" spans="2:55" s="2" customFormat="1" x14ac:dyDescent="0.3">
      <c r="B233" s="9"/>
      <c r="C233" s="10"/>
      <c r="D233" s="10"/>
      <c r="E233" s="9"/>
      <c r="F233" s="8"/>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6"/>
      <c r="AM233" s="6"/>
      <c r="AN233" s="6"/>
      <c r="AO233" s="6"/>
      <c r="AP233" s="5"/>
      <c r="AQ233" s="12"/>
      <c r="AR233" s="11"/>
      <c r="AS233" s="11"/>
      <c r="AT233" s="11"/>
      <c r="BA233" s="1"/>
      <c r="BB233" s="1"/>
      <c r="BC233" s="3"/>
    </row>
    <row r="234" spans="2:55" s="2" customFormat="1" x14ac:dyDescent="0.3">
      <c r="B234" s="9"/>
      <c r="C234" s="10"/>
      <c r="D234" s="10"/>
      <c r="E234" s="9"/>
      <c r="F234" s="8"/>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6"/>
      <c r="AM234" s="6"/>
      <c r="AN234" s="6"/>
      <c r="AO234" s="6"/>
      <c r="AP234" s="5"/>
      <c r="AQ234" s="12"/>
      <c r="AR234" s="11"/>
      <c r="AS234" s="11"/>
      <c r="AT234" s="11"/>
      <c r="BA234" s="1"/>
      <c r="BB234" s="1"/>
      <c r="BC234" s="3"/>
    </row>
    <row r="235" spans="2:55" s="2" customFormat="1" x14ac:dyDescent="0.3">
      <c r="B235" s="9"/>
      <c r="C235" s="10"/>
      <c r="D235" s="10"/>
      <c r="E235" s="9"/>
      <c r="F235" s="8"/>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6"/>
      <c r="AM235" s="6"/>
      <c r="AN235" s="6"/>
      <c r="AO235" s="6"/>
      <c r="AP235" s="5"/>
      <c r="AQ235" s="12"/>
      <c r="AR235" s="11"/>
      <c r="AS235" s="11"/>
      <c r="AT235" s="11"/>
      <c r="BA235" s="1"/>
      <c r="BB235" s="1"/>
      <c r="BC235" s="3"/>
    </row>
    <row r="236" spans="2:55" s="2" customFormat="1" x14ac:dyDescent="0.3">
      <c r="B236" s="9"/>
      <c r="C236" s="10"/>
      <c r="D236" s="10"/>
      <c r="E236" s="9"/>
      <c r="F236" s="8"/>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6"/>
      <c r="AM236" s="6"/>
      <c r="AN236" s="6"/>
      <c r="AO236" s="6"/>
      <c r="AP236" s="5"/>
      <c r="AQ236" s="12"/>
      <c r="AR236" s="11"/>
      <c r="AS236" s="11"/>
      <c r="AT236" s="11"/>
      <c r="BA236" s="1"/>
      <c r="BB236" s="1"/>
      <c r="BC236" s="3"/>
    </row>
    <row r="237" spans="2:55" s="2" customFormat="1" x14ac:dyDescent="0.3">
      <c r="B237" s="9"/>
      <c r="C237" s="10"/>
      <c r="D237" s="10"/>
      <c r="E237" s="9"/>
      <c r="F237" s="8"/>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6"/>
      <c r="AM237" s="6"/>
      <c r="AN237" s="6"/>
      <c r="AO237" s="6"/>
      <c r="AP237" s="5"/>
      <c r="AQ237" s="12"/>
      <c r="AR237" s="11"/>
      <c r="AS237" s="11"/>
      <c r="AT237" s="11"/>
      <c r="BA237" s="1"/>
      <c r="BB237" s="1"/>
      <c r="BC237" s="3"/>
    </row>
    <row r="238" spans="2:55" s="2" customFormat="1" x14ac:dyDescent="0.3">
      <c r="B238" s="9"/>
      <c r="C238" s="10"/>
      <c r="D238" s="10"/>
      <c r="E238" s="9"/>
      <c r="F238" s="8"/>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6"/>
      <c r="AM238" s="6"/>
      <c r="AN238" s="6"/>
      <c r="AO238" s="6"/>
      <c r="AP238" s="5"/>
      <c r="AQ238" s="12"/>
      <c r="AR238" s="11"/>
      <c r="AS238" s="11"/>
      <c r="AT238" s="11"/>
      <c r="BA238" s="1"/>
      <c r="BB238" s="1"/>
      <c r="BC238" s="3"/>
    </row>
    <row r="239" spans="2:55" s="2" customFormat="1" x14ac:dyDescent="0.3">
      <c r="B239" s="9"/>
      <c r="C239" s="10"/>
      <c r="D239" s="10"/>
      <c r="E239" s="9"/>
      <c r="F239" s="8"/>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6"/>
      <c r="AM239" s="6"/>
      <c r="AN239" s="6"/>
      <c r="AO239" s="6"/>
      <c r="AP239" s="5"/>
      <c r="AQ239" s="12"/>
      <c r="AR239" s="11"/>
      <c r="AS239" s="11"/>
      <c r="AT239" s="11"/>
      <c r="BA239" s="1"/>
      <c r="BB239" s="1"/>
      <c r="BC239" s="3"/>
    </row>
    <row r="240" spans="2:55" s="2" customFormat="1" x14ac:dyDescent="0.3">
      <c r="B240" s="9"/>
      <c r="C240" s="10"/>
      <c r="D240" s="10"/>
      <c r="E240" s="9"/>
      <c r="F240" s="8"/>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6"/>
      <c r="AM240" s="6"/>
      <c r="AN240" s="6"/>
      <c r="AO240" s="6"/>
      <c r="AP240" s="5"/>
      <c r="AQ240" s="12"/>
      <c r="AR240" s="11"/>
      <c r="AS240" s="11"/>
      <c r="AT240" s="11"/>
      <c r="BA240" s="1"/>
      <c r="BB240" s="1"/>
      <c r="BC240" s="3"/>
    </row>
    <row r="241" spans="2:55" s="2" customFormat="1" x14ac:dyDescent="0.3">
      <c r="B241" s="9"/>
      <c r="C241" s="10"/>
      <c r="D241" s="10"/>
      <c r="E241" s="9"/>
      <c r="F241" s="8"/>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6"/>
      <c r="AM241" s="6"/>
      <c r="AN241" s="6"/>
      <c r="AO241" s="6"/>
      <c r="AP241" s="5"/>
      <c r="AQ241" s="12"/>
      <c r="AR241" s="11"/>
      <c r="AS241" s="11"/>
      <c r="AT241" s="11"/>
      <c r="BA241" s="1"/>
      <c r="BB241" s="1"/>
      <c r="BC241" s="3"/>
    </row>
    <row r="242" spans="2:55" s="2" customFormat="1" x14ac:dyDescent="0.3">
      <c r="B242" s="9"/>
      <c r="C242" s="10"/>
      <c r="D242" s="10"/>
      <c r="E242" s="9"/>
      <c r="F242" s="8"/>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6"/>
      <c r="AM242" s="6"/>
      <c r="AN242" s="6"/>
      <c r="AO242" s="6"/>
      <c r="AP242" s="5"/>
      <c r="AQ242" s="12"/>
      <c r="AR242" s="11"/>
      <c r="AS242" s="11"/>
      <c r="AT242" s="11"/>
      <c r="BA242" s="1"/>
      <c r="BB242" s="1"/>
      <c r="BC242" s="3"/>
    </row>
    <row r="243" spans="2:55" s="2" customFormat="1" x14ac:dyDescent="0.3">
      <c r="B243" s="9"/>
      <c r="C243" s="10"/>
      <c r="D243" s="10"/>
      <c r="E243" s="9"/>
      <c r="F243" s="8"/>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6"/>
      <c r="AM243" s="6"/>
      <c r="AN243" s="6"/>
      <c r="AO243" s="6"/>
      <c r="AP243" s="5"/>
      <c r="AQ243" s="12"/>
      <c r="AR243" s="11"/>
      <c r="AS243" s="11"/>
      <c r="AT243" s="11"/>
      <c r="BA243" s="1"/>
      <c r="BB243" s="1"/>
      <c r="BC243" s="3"/>
    </row>
    <row r="244" spans="2:55" s="2" customFormat="1" x14ac:dyDescent="0.3">
      <c r="B244" s="9"/>
      <c r="C244" s="10"/>
      <c r="D244" s="10"/>
      <c r="E244" s="9"/>
      <c r="F244" s="8"/>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6"/>
      <c r="AM244" s="6"/>
      <c r="AN244" s="6"/>
      <c r="AO244" s="6"/>
      <c r="AP244" s="5"/>
      <c r="AQ244" s="12"/>
      <c r="AR244" s="11"/>
      <c r="AS244" s="11"/>
      <c r="AT244" s="11"/>
      <c r="BA244" s="1"/>
      <c r="BB244" s="1"/>
      <c r="BC244" s="3"/>
    </row>
    <row r="245" spans="2:55" s="2" customFormat="1" x14ac:dyDescent="0.3">
      <c r="B245" s="9"/>
      <c r="C245" s="10"/>
      <c r="D245" s="10"/>
      <c r="E245" s="9"/>
      <c r="F245" s="8"/>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6"/>
      <c r="AM245" s="6"/>
      <c r="AN245" s="6"/>
      <c r="AO245" s="6"/>
      <c r="AP245" s="5"/>
      <c r="AQ245" s="12"/>
      <c r="AR245" s="11"/>
      <c r="AS245" s="11"/>
      <c r="AT245" s="11"/>
      <c r="BA245" s="1"/>
      <c r="BB245" s="1"/>
      <c r="BC245" s="3"/>
    </row>
    <row r="246" spans="2:55" s="2" customFormat="1" x14ac:dyDescent="0.3">
      <c r="B246" s="9"/>
      <c r="C246" s="10"/>
      <c r="D246" s="10"/>
      <c r="E246" s="9"/>
      <c r="F246" s="8"/>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6"/>
      <c r="AM246" s="6"/>
      <c r="AN246" s="6"/>
      <c r="AO246" s="6"/>
      <c r="AP246" s="5"/>
      <c r="AQ246" s="12"/>
      <c r="AR246" s="11"/>
      <c r="AS246" s="11"/>
      <c r="AT246" s="11"/>
      <c r="BA246" s="1"/>
      <c r="BB246" s="1"/>
      <c r="BC246" s="3"/>
    </row>
    <row r="247" spans="2:55" s="2" customFormat="1" x14ac:dyDescent="0.3">
      <c r="B247" s="9"/>
      <c r="C247" s="10"/>
      <c r="D247" s="10"/>
      <c r="E247" s="9"/>
      <c r="F247" s="8"/>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6"/>
      <c r="AM247" s="6"/>
      <c r="AN247" s="6"/>
      <c r="AO247" s="6"/>
      <c r="AP247" s="5"/>
      <c r="AQ247" s="12"/>
      <c r="AR247" s="11"/>
      <c r="AS247" s="11"/>
      <c r="AT247" s="11"/>
      <c r="BA247" s="1"/>
      <c r="BB247" s="1"/>
      <c r="BC247" s="3"/>
    </row>
    <row r="248" spans="2:55" s="2" customFormat="1" x14ac:dyDescent="0.3">
      <c r="B248" s="9"/>
      <c r="C248" s="10"/>
      <c r="D248" s="10"/>
      <c r="E248" s="9"/>
      <c r="F248" s="8"/>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6"/>
      <c r="AM248" s="6"/>
      <c r="AN248" s="6"/>
      <c r="AO248" s="6"/>
      <c r="AP248" s="5"/>
      <c r="AQ248" s="12"/>
      <c r="AR248" s="11"/>
      <c r="AS248" s="11"/>
      <c r="AT248" s="11"/>
      <c r="BA248" s="1"/>
      <c r="BB248" s="1"/>
      <c r="BC248" s="3"/>
    </row>
    <row r="249" spans="2:55" s="2" customFormat="1" x14ac:dyDescent="0.3">
      <c r="B249" s="9"/>
      <c r="C249" s="10"/>
      <c r="D249" s="10"/>
      <c r="E249" s="9"/>
      <c r="F249" s="8"/>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6"/>
      <c r="AM249" s="6"/>
      <c r="AN249" s="6"/>
      <c r="AO249" s="6"/>
      <c r="AP249" s="5"/>
      <c r="AQ249" s="12"/>
      <c r="AR249" s="11"/>
      <c r="AS249" s="11"/>
      <c r="AT249" s="11"/>
      <c r="BA249" s="1"/>
      <c r="BB249" s="1"/>
      <c r="BC249" s="3"/>
    </row>
    <row r="250" spans="2:55" s="2" customFormat="1" x14ac:dyDescent="0.3">
      <c r="B250" s="9"/>
      <c r="C250" s="10"/>
      <c r="D250" s="10"/>
      <c r="E250" s="9"/>
      <c r="F250" s="8"/>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6"/>
      <c r="AM250" s="6"/>
      <c r="AN250" s="6"/>
      <c r="AO250" s="6"/>
      <c r="AP250" s="5"/>
      <c r="AQ250" s="12"/>
      <c r="AR250" s="11"/>
      <c r="AS250" s="11"/>
      <c r="AT250" s="11"/>
      <c r="BA250" s="1"/>
      <c r="BB250" s="1"/>
      <c r="BC250" s="3"/>
    </row>
    <row r="251" spans="2:55" s="2" customFormat="1" x14ac:dyDescent="0.3">
      <c r="B251" s="9"/>
      <c r="C251" s="10"/>
      <c r="D251" s="10"/>
      <c r="E251" s="9"/>
      <c r="F251" s="8"/>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6"/>
      <c r="AM251" s="6"/>
      <c r="AN251" s="6"/>
      <c r="AO251" s="6"/>
      <c r="AP251" s="5"/>
      <c r="AQ251" s="12"/>
      <c r="AR251" s="11"/>
      <c r="AS251" s="11"/>
      <c r="AT251" s="11"/>
      <c r="BA251" s="1"/>
      <c r="BB251" s="1"/>
      <c r="BC251" s="3"/>
    </row>
    <row r="252" spans="2:55" s="2" customFormat="1" x14ac:dyDescent="0.3">
      <c r="B252" s="9"/>
      <c r="C252" s="10"/>
      <c r="D252" s="10"/>
      <c r="E252" s="9"/>
      <c r="F252" s="8"/>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6"/>
      <c r="AM252" s="6"/>
      <c r="AN252" s="6"/>
      <c r="AO252" s="6"/>
      <c r="AP252" s="5"/>
      <c r="AQ252" s="12"/>
      <c r="AR252" s="11"/>
      <c r="AS252" s="11"/>
      <c r="AT252" s="11"/>
      <c r="BA252" s="1"/>
      <c r="BB252" s="1"/>
      <c r="BC252" s="3"/>
    </row>
    <row r="253" spans="2:55" s="2" customFormat="1" x14ac:dyDescent="0.3">
      <c r="B253" s="9"/>
      <c r="C253" s="10"/>
      <c r="D253" s="10"/>
      <c r="E253" s="9"/>
      <c r="F253" s="8"/>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6"/>
      <c r="AM253" s="6"/>
      <c r="AN253" s="6"/>
      <c r="AO253" s="6"/>
      <c r="AP253" s="5"/>
      <c r="AQ253" s="12"/>
      <c r="AR253" s="11"/>
      <c r="AS253" s="11"/>
      <c r="AT253" s="11"/>
      <c r="BA253" s="1"/>
      <c r="BB253" s="1"/>
      <c r="BC253" s="3"/>
    </row>
    <row r="254" spans="2:55" s="2" customFormat="1" x14ac:dyDescent="0.3">
      <c r="B254" s="9"/>
      <c r="C254" s="10"/>
      <c r="D254" s="10"/>
      <c r="E254" s="9"/>
      <c r="F254" s="8"/>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6"/>
      <c r="AM254" s="6"/>
      <c r="AN254" s="6"/>
      <c r="AO254" s="6"/>
      <c r="AP254" s="5"/>
      <c r="AQ254" s="12"/>
      <c r="AR254" s="11"/>
      <c r="AS254" s="11"/>
      <c r="AT254" s="11"/>
      <c r="BA254" s="1"/>
      <c r="BB254" s="1"/>
      <c r="BC254" s="3"/>
    </row>
    <row r="255" spans="2:55" s="2" customFormat="1" x14ac:dyDescent="0.3">
      <c r="B255" s="9"/>
      <c r="C255" s="10"/>
      <c r="D255" s="10"/>
      <c r="E255" s="9"/>
      <c r="F255" s="8"/>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6"/>
      <c r="AM255" s="6"/>
      <c r="AN255" s="6"/>
      <c r="AO255" s="6"/>
      <c r="AP255" s="5"/>
      <c r="AQ255" s="12"/>
      <c r="AR255" s="11"/>
      <c r="AS255" s="11"/>
      <c r="AT255" s="11"/>
      <c r="BA255" s="1"/>
      <c r="BB255" s="1"/>
      <c r="BC255" s="3"/>
    </row>
    <row r="256" spans="2:55" s="2" customFormat="1" x14ac:dyDescent="0.3">
      <c r="B256" s="9"/>
      <c r="C256" s="10"/>
      <c r="D256" s="10"/>
      <c r="E256" s="9"/>
      <c r="F256" s="8"/>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6"/>
      <c r="AM256" s="6"/>
      <c r="AN256" s="6"/>
      <c r="AO256" s="6"/>
      <c r="AP256" s="5"/>
      <c r="AQ256" s="12"/>
      <c r="AR256" s="11"/>
      <c r="AS256" s="11"/>
      <c r="AT256" s="11"/>
      <c r="BA256" s="1"/>
      <c r="BB256" s="1"/>
      <c r="BC256" s="3"/>
    </row>
    <row r="257" spans="2:55" s="2" customFormat="1" x14ac:dyDescent="0.3">
      <c r="B257" s="9"/>
      <c r="C257" s="10"/>
      <c r="D257" s="10"/>
      <c r="E257" s="9"/>
      <c r="F257" s="8"/>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6"/>
      <c r="AM257" s="6"/>
      <c r="AN257" s="6"/>
      <c r="AO257" s="6"/>
      <c r="AP257" s="5"/>
      <c r="AQ257" s="12"/>
      <c r="AR257" s="11"/>
      <c r="AS257" s="11"/>
      <c r="AT257" s="11"/>
      <c r="BA257" s="1"/>
      <c r="BB257" s="1"/>
      <c r="BC257" s="3"/>
    </row>
    <row r="258" spans="2:55" s="2" customFormat="1" x14ac:dyDescent="0.3">
      <c r="B258" s="9"/>
      <c r="C258" s="10"/>
      <c r="D258" s="10"/>
      <c r="E258" s="9"/>
      <c r="F258" s="8"/>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6"/>
      <c r="AM258" s="6"/>
      <c r="AN258" s="6"/>
      <c r="AO258" s="6"/>
      <c r="AP258" s="5"/>
      <c r="AQ258" s="12"/>
      <c r="AR258" s="11"/>
      <c r="AS258" s="11"/>
      <c r="AT258" s="11"/>
      <c r="BA258" s="1"/>
      <c r="BB258" s="1"/>
      <c r="BC258" s="3"/>
    </row>
    <row r="259" spans="2:55" s="2" customFormat="1" x14ac:dyDescent="0.3">
      <c r="B259" s="9"/>
      <c r="C259" s="10"/>
      <c r="D259" s="10"/>
      <c r="E259" s="9"/>
      <c r="F259" s="8"/>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6"/>
      <c r="AM259" s="6"/>
      <c r="AN259" s="6"/>
      <c r="AO259" s="6"/>
      <c r="AP259" s="5"/>
      <c r="AQ259" s="12"/>
      <c r="AR259" s="11"/>
      <c r="AS259" s="11"/>
      <c r="AT259" s="11"/>
      <c r="BA259" s="1"/>
      <c r="BB259" s="1"/>
      <c r="BC259" s="3"/>
    </row>
    <row r="260" spans="2:55" s="2" customFormat="1" x14ac:dyDescent="0.3">
      <c r="B260" s="9"/>
      <c r="C260" s="10"/>
      <c r="D260" s="10"/>
      <c r="E260" s="9"/>
      <c r="F260" s="8"/>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6"/>
      <c r="AM260" s="6"/>
      <c r="AN260" s="6"/>
      <c r="AO260" s="6"/>
      <c r="AP260" s="5"/>
      <c r="AQ260" s="12"/>
      <c r="AR260" s="11"/>
      <c r="AS260" s="11"/>
      <c r="AT260" s="11"/>
      <c r="BA260" s="1"/>
      <c r="BB260" s="1"/>
      <c r="BC260" s="3"/>
    </row>
    <row r="261" spans="2:55" s="2" customFormat="1" x14ac:dyDescent="0.3">
      <c r="B261" s="9"/>
      <c r="C261" s="10"/>
      <c r="D261" s="10"/>
      <c r="E261" s="9"/>
      <c r="F261" s="8"/>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6"/>
      <c r="AM261" s="6"/>
      <c r="AN261" s="6"/>
      <c r="AO261" s="6"/>
      <c r="AP261" s="5"/>
      <c r="AQ261" s="12"/>
      <c r="AR261" s="11"/>
      <c r="AS261" s="11"/>
      <c r="AT261" s="11"/>
      <c r="BA261" s="1"/>
      <c r="BB261" s="1"/>
      <c r="BC261" s="3"/>
    </row>
    <row r="262" spans="2:55" s="2" customFormat="1" x14ac:dyDescent="0.3">
      <c r="B262" s="9"/>
      <c r="C262" s="10"/>
      <c r="D262" s="10"/>
      <c r="E262" s="9"/>
      <c r="F262" s="8"/>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6"/>
      <c r="AM262" s="6"/>
      <c r="AN262" s="6"/>
      <c r="AO262" s="6"/>
      <c r="AP262" s="5"/>
      <c r="AQ262" s="12"/>
      <c r="AR262" s="11"/>
      <c r="AS262" s="11"/>
      <c r="AT262" s="11"/>
      <c r="BA262" s="1"/>
      <c r="BB262" s="1"/>
      <c r="BC262" s="3"/>
    </row>
    <row r="263" spans="2:55" s="2" customFormat="1" x14ac:dyDescent="0.3">
      <c r="B263" s="9"/>
      <c r="C263" s="10"/>
      <c r="D263" s="10"/>
      <c r="E263" s="9"/>
      <c r="F263" s="8"/>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6"/>
      <c r="AM263" s="6"/>
      <c r="AN263" s="6"/>
      <c r="AO263" s="6"/>
      <c r="AP263" s="5"/>
      <c r="AQ263" s="12"/>
      <c r="AR263" s="11"/>
      <c r="AS263" s="11"/>
      <c r="AT263" s="11"/>
      <c r="BA263" s="1"/>
      <c r="BB263" s="1"/>
      <c r="BC263" s="3"/>
    </row>
    <row r="264" spans="2:55" s="2" customFormat="1" x14ac:dyDescent="0.3">
      <c r="B264" s="9"/>
      <c r="C264" s="10"/>
      <c r="D264" s="10"/>
      <c r="E264" s="9"/>
      <c r="F264" s="8"/>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6"/>
      <c r="AM264" s="6"/>
      <c r="AN264" s="6"/>
      <c r="AO264" s="6"/>
      <c r="AP264" s="5"/>
      <c r="AQ264" s="12"/>
      <c r="AR264" s="11"/>
      <c r="AS264" s="11"/>
      <c r="AT264" s="11"/>
      <c r="BA264" s="1"/>
      <c r="BB264" s="1"/>
      <c r="BC264" s="3"/>
    </row>
    <row r="265" spans="2:55" s="2" customFormat="1" x14ac:dyDescent="0.3">
      <c r="B265" s="9"/>
      <c r="C265" s="10"/>
      <c r="D265" s="10"/>
      <c r="E265" s="9"/>
      <c r="F265" s="8"/>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6"/>
      <c r="AM265" s="6"/>
      <c r="AN265" s="6"/>
      <c r="AO265" s="6"/>
      <c r="AP265" s="5"/>
      <c r="AQ265" s="12"/>
      <c r="AR265" s="11"/>
      <c r="AS265" s="11"/>
      <c r="AT265" s="11"/>
      <c r="BA265" s="1"/>
      <c r="BB265" s="1"/>
      <c r="BC265" s="3"/>
    </row>
    <row r="266" spans="2:55" s="2" customFormat="1" x14ac:dyDescent="0.3">
      <c r="B266" s="9"/>
      <c r="C266" s="10"/>
      <c r="D266" s="10"/>
      <c r="E266" s="9"/>
      <c r="F266" s="8"/>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6"/>
      <c r="AM266" s="6"/>
      <c r="AN266" s="6"/>
      <c r="AO266" s="6"/>
      <c r="AP266" s="5"/>
      <c r="AQ266" s="12"/>
      <c r="AR266" s="11"/>
      <c r="AS266" s="11"/>
      <c r="AT266" s="11"/>
      <c r="BA266" s="1"/>
      <c r="BB266" s="1"/>
      <c r="BC266" s="3"/>
    </row>
    <row r="267" spans="2:55" s="2" customFormat="1" x14ac:dyDescent="0.3">
      <c r="B267" s="9"/>
      <c r="C267" s="10"/>
      <c r="D267" s="10"/>
      <c r="E267" s="9"/>
      <c r="F267" s="8"/>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6"/>
      <c r="AM267" s="6"/>
      <c r="AN267" s="6"/>
      <c r="AO267" s="6"/>
      <c r="AP267" s="5"/>
      <c r="AQ267" s="12"/>
      <c r="AR267" s="11"/>
      <c r="AS267" s="11"/>
      <c r="AT267" s="11"/>
      <c r="BA267" s="1"/>
      <c r="BB267" s="1"/>
      <c r="BC267" s="3"/>
    </row>
    <row r="268" spans="2:55" s="2" customFormat="1" x14ac:dyDescent="0.3">
      <c r="B268" s="9"/>
      <c r="C268" s="10"/>
      <c r="D268" s="10"/>
      <c r="E268" s="9"/>
      <c r="F268" s="8"/>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6"/>
      <c r="AM268" s="6"/>
      <c r="AN268" s="6"/>
      <c r="AO268" s="6"/>
      <c r="AP268" s="5"/>
      <c r="AQ268" s="12"/>
      <c r="AR268" s="11"/>
      <c r="AS268" s="11"/>
      <c r="AT268" s="11"/>
      <c r="BA268" s="1"/>
      <c r="BB268" s="1"/>
      <c r="BC268" s="3"/>
    </row>
    <row r="269" spans="2:55" s="2" customFormat="1" x14ac:dyDescent="0.3">
      <c r="B269" s="9"/>
      <c r="C269" s="10"/>
      <c r="D269" s="10"/>
      <c r="E269" s="9"/>
      <c r="F269" s="8"/>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6"/>
      <c r="AM269" s="6"/>
      <c r="AN269" s="6"/>
      <c r="AO269" s="6"/>
      <c r="AP269" s="5"/>
      <c r="AQ269" s="12"/>
      <c r="AR269" s="11"/>
      <c r="AS269" s="11"/>
      <c r="AT269" s="11"/>
      <c r="BA269" s="1"/>
      <c r="BB269" s="1"/>
      <c r="BC269" s="3"/>
    </row>
    <row r="270" spans="2:55" s="2" customFormat="1" x14ac:dyDescent="0.3">
      <c r="B270" s="9"/>
      <c r="C270" s="10"/>
      <c r="D270" s="10"/>
      <c r="E270" s="9"/>
      <c r="F270" s="8"/>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6"/>
      <c r="AM270" s="6"/>
      <c r="AN270" s="6"/>
      <c r="AO270" s="6"/>
      <c r="AP270" s="5"/>
      <c r="AQ270" s="12"/>
      <c r="AR270" s="11"/>
      <c r="AS270" s="11"/>
      <c r="AT270" s="11"/>
      <c r="BA270" s="1"/>
      <c r="BB270" s="1"/>
      <c r="BC270" s="3"/>
    </row>
    <row r="271" spans="2:55" s="2" customFormat="1" x14ac:dyDescent="0.3">
      <c r="B271" s="9"/>
      <c r="C271" s="10"/>
      <c r="D271" s="10"/>
      <c r="E271" s="9"/>
      <c r="F271" s="8"/>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6"/>
      <c r="AM271" s="6"/>
      <c r="AN271" s="6"/>
      <c r="AO271" s="6"/>
      <c r="AP271" s="5"/>
      <c r="AQ271" s="12"/>
      <c r="AR271" s="11"/>
      <c r="AS271" s="11"/>
      <c r="AT271" s="11"/>
      <c r="BA271" s="1"/>
      <c r="BB271" s="1"/>
      <c r="BC271" s="3"/>
    </row>
    <row r="272" spans="2:55" s="2" customFormat="1" x14ac:dyDescent="0.3">
      <c r="B272" s="9"/>
      <c r="C272" s="10"/>
      <c r="D272" s="10"/>
      <c r="E272" s="9"/>
      <c r="F272" s="8"/>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6"/>
      <c r="AM272" s="6"/>
      <c r="AN272" s="6"/>
      <c r="AO272" s="6"/>
      <c r="AP272" s="5"/>
      <c r="AQ272" s="12"/>
      <c r="AR272" s="11"/>
      <c r="AS272" s="11"/>
      <c r="AT272" s="11"/>
      <c r="BA272" s="1"/>
      <c r="BB272" s="1"/>
      <c r="BC272" s="3"/>
    </row>
    <row r="273" spans="2:55" s="2" customFormat="1" x14ac:dyDescent="0.3">
      <c r="B273" s="9"/>
      <c r="C273" s="10"/>
      <c r="D273" s="10"/>
      <c r="E273" s="9"/>
      <c r="F273" s="8"/>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6"/>
      <c r="AM273" s="6"/>
      <c r="AN273" s="6"/>
      <c r="AO273" s="6"/>
      <c r="AP273" s="5"/>
      <c r="AQ273" s="12"/>
      <c r="AR273" s="11"/>
      <c r="AS273" s="11"/>
      <c r="AT273" s="11"/>
      <c r="BA273" s="1"/>
      <c r="BB273" s="1"/>
      <c r="BC273" s="3"/>
    </row>
    <row r="274" spans="2:55" s="2" customFormat="1" x14ac:dyDescent="0.3">
      <c r="B274" s="9"/>
      <c r="C274" s="10"/>
      <c r="D274" s="10"/>
      <c r="E274" s="9"/>
      <c r="F274" s="8"/>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6"/>
      <c r="AM274" s="6"/>
      <c r="AN274" s="6"/>
      <c r="AO274" s="6"/>
      <c r="AP274" s="5"/>
      <c r="AQ274" s="12"/>
      <c r="AR274" s="11"/>
      <c r="AS274" s="11"/>
      <c r="AT274" s="11"/>
      <c r="BA274" s="1"/>
      <c r="BB274" s="1"/>
      <c r="BC274" s="3"/>
    </row>
    <row r="275" spans="2:55" s="2" customFormat="1" x14ac:dyDescent="0.3">
      <c r="B275" s="9"/>
      <c r="C275" s="10"/>
      <c r="D275" s="10"/>
      <c r="E275" s="9"/>
      <c r="F275" s="8"/>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6"/>
      <c r="AM275" s="6"/>
      <c r="AN275" s="6"/>
      <c r="AO275" s="6"/>
      <c r="AP275" s="5"/>
      <c r="AQ275" s="12"/>
      <c r="AR275" s="11"/>
      <c r="AS275" s="11"/>
      <c r="AT275" s="11"/>
      <c r="BA275" s="1"/>
      <c r="BB275" s="1"/>
      <c r="BC275" s="3"/>
    </row>
    <row r="276" spans="2:55" s="2" customFormat="1" x14ac:dyDescent="0.3">
      <c r="B276" s="9"/>
      <c r="C276" s="10"/>
      <c r="D276" s="10"/>
      <c r="E276" s="9"/>
      <c r="F276" s="8"/>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6"/>
      <c r="AM276" s="6"/>
      <c r="AN276" s="6"/>
      <c r="AO276" s="6"/>
      <c r="AP276" s="5"/>
      <c r="AQ276" s="12"/>
      <c r="AR276" s="11"/>
      <c r="AS276" s="11"/>
      <c r="AT276" s="11"/>
      <c r="BA276" s="1"/>
      <c r="BB276" s="1"/>
      <c r="BC276" s="3"/>
    </row>
    <row r="277" spans="2:55" s="2" customFormat="1" x14ac:dyDescent="0.3">
      <c r="B277" s="9"/>
      <c r="C277" s="10"/>
      <c r="D277" s="10"/>
      <c r="E277" s="9"/>
      <c r="F277" s="8"/>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6"/>
      <c r="AM277" s="6"/>
      <c r="AN277" s="6"/>
      <c r="AO277" s="6"/>
      <c r="AP277" s="5"/>
      <c r="AQ277" s="12"/>
      <c r="AR277" s="11"/>
      <c r="AS277" s="11"/>
      <c r="AT277" s="11"/>
      <c r="BA277" s="1"/>
      <c r="BB277" s="1"/>
      <c r="BC277" s="3"/>
    </row>
    <row r="278" spans="2:55" s="2" customFormat="1" x14ac:dyDescent="0.3">
      <c r="B278" s="9"/>
      <c r="C278" s="10"/>
      <c r="D278" s="10"/>
      <c r="E278" s="9"/>
      <c r="F278" s="8"/>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6"/>
      <c r="AM278" s="6"/>
      <c r="AN278" s="6"/>
      <c r="AO278" s="6"/>
      <c r="AP278" s="5"/>
      <c r="AQ278" s="12"/>
      <c r="AR278" s="11"/>
      <c r="AS278" s="11"/>
      <c r="AT278" s="11"/>
      <c r="BA278" s="1"/>
      <c r="BB278" s="1"/>
      <c r="BC278" s="3"/>
    </row>
    <row r="279" spans="2:55" s="2" customFormat="1" x14ac:dyDescent="0.3">
      <c r="B279" s="9"/>
      <c r="C279" s="10"/>
      <c r="D279" s="10"/>
      <c r="E279" s="9"/>
      <c r="F279" s="8"/>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6"/>
      <c r="AM279" s="6"/>
      <c r="AN279" s="6"/>
      <c r="AO279" s="6"/>
      <c r="AP279" s="5"/>
      <c r="AQ279" s="12"/>
      <c r="AR279" s="11"/>
      <c r="AS279" s="11"/>
      <c r="AT279" s="11"/>
      <c r="BA279" s="1"/>
      <c r="BB279" s="1"/>
      <c r="BC279" s="3"/>
    </row>
    <row r="280" spans="2:55" s="2" customFormat="1" x14ac:dyDescent="0.3">
      <c r="B280" s="9"/>
      <c r="C280" s="10"/>
      <c r="D280" s="10"/>
      <c r="E280" s="9"/>
      <c r="F280" s="8"/>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6"/>
      <c r="AM280" s="6"/>
      <c r="AN280" s="6"/>
      <c r="AO280" s="6"/>
      <c r="AP280" s="5"/>
      <c r="AQ280" s="12"/>
      <c r="AR280" s="11"/>
      <c r="AS280" s="11"/>
      <c r="AT280" s="11"/>
      <c r="BA280" s="1"/>
      <c r="BB280" s="1"/>
      <c r="BC280" s="3"/>
    </row>
    <row r="281" spans="2:55" s="2" customFormat="1" x14ac:dyDescent="0.3">
      <c r="B281" s="9"/>
      <c r="C281" s="10"/>
      <c r="D281" s="10"/>
      <c r="E281" s="9"/>
      <c r="F281" s="8"/>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6"/>
      <c r="AM281" s="6"/>
      <c r="AN281" s="6"/>
      <c r="AO281" s="6"/>
      <c r="AP281" s="5"/>
      <c r="AQ281" s="12"/>
      <c r="AR281" s="11"/>
      <c r="AS281" s="11"/>
      <c r="AT281" s="11"/>
      <c r="BA281" s="1"/>
      <c r="BB281" s="1"/>
      <c r="BC281" s="3"/>
    </row>
    <row r="282" spans="2:55" s="2" customFormat="1" x14ac:dyDescent="0.3">
      <c r="B282" s="9"/>
      <c r="C282" s="10"/>
      <c r="D282" s="10"/>
      <c r="E282" s="9"/>
      <c r="F282" s="8"/>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6"/>
      <c r="AM282" s="6"/>
      <c r="AN282" s="6"/>
      <c r="AO282" s="6"/>
      <c r="AP282" s="5"/>
      <c r="AQ282" s="12"/>
      <c r="AR282" s="11"/>
      <c r="AS282" s="11"/>
      <c r="AT282" s="11"/>
      <c r="BA282" s="1"/>
      <c r="BB282" s="1"/>
      <c r="BC282" s="3"/>
    </row>
    <row r="283" spans="2:55" s="2" customFormat="1" x14ac:dyDescent="0.3">
      <c r="B283" s="9"/>
      <c r="C283" s="10"/>
      <c r="D283" s="10"/>
      <c r="E283" s="9"/>
      <c r="F283" s="8"/>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6"/>
      <c r="AM283" s="6"/>
      <c r="AN283" s="6"/>
      <c r="AO283" s="6"/>
      <c r="AP283" s="5"/>
      <c r="AQ283" s="12"/>
      <c r="AR283" s="11"/>
      <c r="AS283" s="11"/>
      <c r="AT283" s="11"/>
      <c r="BA283" s="1"/>
      <c r="BB283" s="1"/>
      <c r="BC283" s="3"/>
    </row>
    <row r="284" spans="2:55" s="2" customFormat="1" x14ac:dyDescent="0.3">
      <c r="B284" s="9"/>
      <c r="C284" s="10"/>
      <c r="D284" s="10"/>
      <c r="E284" s="9"/>
      <c r="F284" s="8"/>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6"/>
      <c r="AM284" s="6"/>
      <c r="AN284" s="6"/>
      <c r="AO284" s="6"/>
      <c r="AP284" s="5"/>
      <c r="AQ284" s="12"/>
      <c r="AR284" s="11"/>
      <c r="AS284" s="11"/>
      <c r="AT284" s="11"/>
      <c r="BA284" s="1"/>
      <c r="BB284" s="1"/>
      <c r="BC284" s="3"/>
    </row>
    <row r="285" spans="2:55" s="2" customFormat="1" x14ac:dyDescent="0.3">
      <c r="B285" s="9"/>
      <c r="C285" s="10"/>
      <c r="D285" s="10"/>
      <c r="E285" s="9"/>
      <c r="F285" s="8"/>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6"/>
      <c r="AM285" s="6"/>
      <c r="AN285" s="6"/>
      <c r="AO285" s="6"/>
      <c r="AP285" s="5"/>
      <c r="AQ285" s="12"/>
      <c r="AR285" s="11"/>
      <c r="AS285" s="11"/>
      <c r="AT285" s="11"/>
      <c r="BA285" s="1"/>
      <c r="BB285" s="1"/>
      <c r="BC285" s="3"/>
    </row>
    <row r="286" spans="2:55" s="2" customFormat="1" x14ac:dyDescent="0.3">
      <c r="B286" s="9"/>
      <c r="C286" s="10"/>
      <c r="D286" s="10"/>
      <c r="E286" s="9"/>
      <c r="F286" s="8"/>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6"/>
      <c r="AM286" s="6"/>
      <c r="AN286" s="6"/>
      <c r="AO286" s="6"/>
      <c r="AP286" s="5"/>
      <c r="AQ286" s="12"/>
      <c r="AR286" s="11"/>
      <c r="AS286" s="11"/>
      <c r="AT286" s="11"/>
      <c r="BA286" s="1"/>
      <c r="BB286" s="1"/>
      <c r="BC286" s="3"/>
    </row>
    <row r="287" spans="2:55" s="2" customFormat="1" x14ac:dyDescent="0.3">
      <c r="B287" s="9"/>
      <c r="C287" s="10"/>
      <c r="D287" s="10"/>
      <c r="E287" s="9"/>
      <c r="F287" s="8"/>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6"/>
      <c r="AM287" s="6"/>
      <c r="AN287" s="6"/>
      <c r="AO287" s="6"/>
      <c r="AP287" s="5"/>
      <c r="AQ287" s="12"/>
      <c r="AR287" s="11"/>
      <c r="AS287" s="11"/>
      <c r="AT287" s="11"/>
      <c r="BA287" s="1"/>
      <c r="BB287" s="1"/>
      <c r="BC287" s="3"/>
    </row>
    <row r="288" spans="2:55" s="2" customFormat="1" x14ac:dyDescent="0.3">
      <c r="B288" s="9"/>
      <c r="C288" s="10"/>
      <c r="D288" s="10"/>
      <c r="E288" s="9"/>
      <c r="F288" s="8"/>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6"/>
      <c r="AM288" s="6"/>
      <c r="AN288" s="6"/>
      <c r="AO288" s="6"/>
      <c r="AP288" s="5"/>
      <c r="AQ288" s="12"/>
      <c r="AR288" s="11"/>
      <c r="AS288" s="11"/>
      <c r="AT288" s="11"/>
      <c r="BA288" s="1"/>
      <c r="BB288" s="1"/>
      <c r="BC288" s="3"/>
    </row>
    <row r="289" spans="2:55" s="2" customFormat="1" x14ac:dyDescent="0.3">
      <c r="B289" s="9"/>
      <c r="C289" s="10"/>
      <c r="D289" s="10"/>
      <c r="E289" s="9"/>
      <c r="F289" s="8"/>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6"/>
      <c r="AM289" s="6"/>
      <c r="AN289" s="6"/>
      <c r="AO289" s="6"/>
      <c r="AP289" s="5"/>
      <c r="AQ289" s="12"/>
      <c r="AR289" s="11"/>
      <c r="AS289" s="11"/>
      <c r="AT289" s="11"/>
      <c r="BA289" s="1"/>
      <c r="BB289" s="1"/>
      <c r="BC289" s="3"/>
    </row>
    <row r="290" spans="2:55" s="2" customFormat="1" x14ac:dyDescent="0.3">
      <c r="B290" s="9"/>
      <c r="C290" s="10"/>
      <c r="D290" s="10"/>
      <c r="E290" s="9"/>
      <c r="F290" s="8"/>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6"/>
      <c r="AM290" s="6"/>
      <c r="AN290" s="6"/>
      <c r="AO290" s="6"/>
      <c r="AP290" s="5"/>
      <c r="AQ290" s="12"/>
      <c r="AR290" s="11"/>
      <c r="AS290" s="11"/>
      <c r="AT290" s="11"/>
      <c r="BA290" s="1"/>
      <c r="BB290" s="1"/>
      <c r="BC290" s="3"/>
    </row>
    <row r="291" spans="2:55" s="2" customFormat="1" x14ac:dyDescent="0.3">
      <c r="B291" s="9"/>
      <c r="C291" s="10"/>
      <c r="D291" s="10"/>
      <c r="E291" s="9"/>
      <c r="F291" s="8"/>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6"/>
      <c r="AM291" s="6"/>
      <c r="AN291" s="6"/>
      <c r="AO291" s="6"/>
      <c r="AP291" s="5"/>
      <c r="AQ291" s="12"/>
      <c r="AR291" s="11"/>
      <c r="AS291" s="11"/>
      <c r="AT291" s="11"/>
      <c r="BA291" s="1"/>
      <c r="BB291" s="1"/>
      <c r="BC291" s="3"/>
    </row>
    <row r="292" spans="2:55" s="2" customFormat="1" x14ac:dyDescent="0.3">
      <c r="B292" s="9"/>
      <c r="C292" s="10"/>
      <c r="D292" s="10"/>
      <c r="E292" s="9"/>
      <c r="F292" s="8"/>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6"/>
      <c r="AM292" s="6"/>
      <c r="AN292" s="6"/>
      <c r="AO292" s="6"/>
      <c r="AP292" s="5"/>
      <c r="AQ292" s="12"/>
      <c r="AR292" s="11"/>
      <c r="AS292" s="11"/>
      <c r="AT292" s="11"/>
      <c r="BA292" s="1"/>
      <c r="BB292" s="1"/>
      <c r="BC292" s="3"/>
    </row>
    <row r="293" spans="2:55" s="2" customFormat="1" x14ac:dyDescent="0.3">
      <c r="B293" s="9"/>
      <c r="C293" s="10"/>
      <c r="D293" s="10"/>
      <c r="E293" s="9"/>
      <c r="F293" s="8"/>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6"/>
      <c r="AM293" s="6"/>
      <c r="AN293" s="6"/>
      <c r="AO293" s="6"/>
      <c r="AP293" s="5"/>
      <c r="AQ293" s="12"/>
      <c r="AR293" s="11"/>
      <c r="AS293" s="11"/>
      <c r="AT293" s="11"/>
      <c r="BA293" s="1"/>
      <c r="BB293" s="1"/>
      <c r="BC293" s="3"/>
    </row>
    <row r="294" spans="2:55" s="2" customFormat="1" x14ac:dyDescent="0.3">
      <c r="B294" s="9"/>
      <c r="C294" s="10"/>
      <c r="D294" s="10"/>
      <c r="E294" s="9"/>
      <c r="F294" s="8"/>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6"/>
      <c r="AM294" s="6"/>
      <c r="AN294" s="6"/>
      <c r="AO294" s="6"/>
      <c r="AP294" s="5"/>
      <c r="AQ294" s="12"/>
      <c r="AR294" s="11"/>
      <c r="AS294" s="11"/>
      <c r="AT294" s="11"/>
      <c r="BA294" s="1"/>
      <c r="BB294" s="1"/>
      <c r="BC294" s="3"/>
    </row>
    <row r="295" spans="2:55" s="2" customFormat="1" x14ac:dyDescent="0.3">
      <c r="B295" s="9"/>
      <c r="C295" s="10"/>
      <c r="D295" s="10"/>
      <c r="E295" s="9"/>
      <c r="F295" s="8"/>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6"/>
      <c r="AM295" s="6"/>
      <c r="AN295" s="6"/>
      <c r="AO295" s="6"/>
      <c r="AP295" s="5"/>
      <c r="AQ295" s="12"/>
      <c r="AR295" s="11"/>
      <c r="AS295" s="11"/>
      <c r="AT295" s="11"/>
      <c r="BA295" s="1"/>
      <c r="BB295" s="1"/>
      <c r="BC295" s="3"/>
    </row>
    <row r="296" spans="2:55" s="2" customFormat="1" x14ac:dyDescent="0.3">
      <c r="B296" s="9"/>
      <c r="C296" s="10"/>
      <c r="D296" s="10"/>
      <c r="E296" s="9"/>
      <c r="F296" s="8"/>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6"/>
      <c r="AM296" s="6"/>
      <c r="AN296" s="6"/>
      <c r="AO296" s="6"/>
      <c r="AP296" s="5"/>
      <c r="AQ296" s="4"/>
      <c r="AR296" s="4"/>
      <c r="AS296" s="4"/>
      <c r="AT296" s="4"/>
      <c r="BA296" s="1"/>
      <c r="BB296" s="1"/>
      <c r="BC296" s="3"/>
    </row>
    <row r="297" spans="2:55" s="2" customFormat="1" x14ac:dyDescent="0.3">
      <c r="B297" s="9"/>
      <c r="C297" s="10"/>
      <c r="D297" s="10"/>
      <c r="E297" s="9"/>
      <c r="F297" s="8"/>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6"/>
      <c r="AM297" s="6"/>
      <c r="AN297" s="6"/>
      <c r="AO297" s="6"/>
      <c r="AP297" s="5"/>
      <c r="AQ297" s="4"/>
      <c r="AR297" s="4"/>
      <c r="AS297" s="4"/>
      <c r="AT297" s="4"/>
      <c r="BA297" s="1"/>
      <c r="BB297" s="1"/>
      <c r="BC297" s="3"/>
    </row>
    <row r="298" spans="2:55" s="2" customFormat="1" x14ac:dyDescent="0.3">
      <c r="B298" s="9"/>
      <c r="C298" s="10"/>
      <c r="D298" s="10"/>
      <c r="E298" s="9"/>
      <c r="F298" s="8"/>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6"/>
      <c r="AM298" s="6"/>
      <c r="AN298" s="6"/>
      <c r="AO298" s="6"/>
      <c r="AP298" s="5"/>
      <c r="AQ298" s="4"/>
      <c r="AR298" s="4"/>
      <c r="AS298" s="4"/>
      <c r="AT298" s="4"/>
      <c r="BA298" s="1"/>
      <c r="BB298" s="1"/>
      <c r="BC298" s="3"/>
    </row>
  </sheetData>
  <mergeCells count="631">
    <mergeCell ref="A202:A204"/>
    <mergeCell ref="D202:F202"/>
    <mergeCell ref="G202:AP202"/>
    <mergeCell ref="D203:F203"/>
    <mergeCell ref="G203:AP203"/>
    <mergeCell ref="B211:H211"/>
    <mergeCell ref="D204:F204"/>
    <mergeCell ref="G204:AP204"/>
    <mergeCell ref="B207:H207"/>
    <mergeCell ref="B208:H208"/>
    <mergeCell ref="B209:H209"/>
    <mergeCell ref="B210:H210"/>
    <mergeCell ref="A197:A201"/>
    <mergeCell ref="D197:F197"/>
    <mergeCell ref="G197:AP197"/>
    <mergeCell ref="D198:F198"/>
    <mergeCell ref="G198:AP198"/>
    <mergeCell ref="B199:B201"/>
    <mergeCell ref="D199:F199"/>
    <mergeCell ref="G199:AP199"/>
    <mergeCell ref="C200:C201"/>
    <mergeCell ref="D200:F200"/>
    <mergeCell ref="G200:AP200"/>
    <mergeCell ref="D201:F201"/>
    <mergeCell ref="G201:AP201"/>
    <mergeCell ref="A186:AP186"/>
    <mergeCell ref="A187:AP187"/>
    <mergeCell ref="D188:F188"/>
    <mergeCell ref="G188:AP188"/>
    <mergeCell ref="A189:A196"/>
    <mergeCell ref="B189:B192"/>
    <mergeCell ref="D189:F189"/>
    <mergeCell ref="G189:AP189"/>
    <mergeCell ref="D190:F190"/>
    <mergeCell ref="G190:AP190"/>
    <mergeCell ref="D191:F191"/>
    <mergeCell ref="G191:AP191"/>
    <mergeCell ref="D192:F192"/>
    <mergeCell ref="G192:AP192"/>
    <mergeCell ref="D193:F193"/>
    <mergeCell ref="G193:AP193"/>
    <mergeCell ref="B194:B195"/>
    <mergeCell ref="D194:F194"/>
    <mergeCell ref="G194:AP194"/>
    <mergeCell ref="D195:F195"/>
    <mergeCell ref="G195:AP195"/>
    <mergeCell ref="D196:F196"/>
    <mergeCell ref="G196:AP196"/>
    <mergeCell ref="BB177:BB182"/>
    <mergeCell ref="BC177:BC182"/>
    <mergeCell ref="G178:H178"/>
    <mergeCell ref="G179:H179"/>
    <mergeCell ref="G180:H180"/>
    <mergeCell ref="G181:H181"/>
    <mergeCell ref="G182:H182"/>
    <mergeCell ref="I182:J182"/>
    <mergeCell ref="AZ183:BC184"/>
    <mergeCell ref="F184:J184"/>
    <mergeCell ref="A177:A184"/>
    <mergeCell ref="B177:B183"/>
    <mergeCell ref="C177:C182"/>
    <mergeCell ref="D177:D181"/>
    <mergeCell ref="E177:E181"/>
    <mergeCell ref="G177:H177"/>
    <mergeCell ref="F183:J183"/>
    <mergeCell ref="AZ177:AZ182"/>
    <mergeCell ref="BA177:BA182"/>
    <mergeCell ref="B172:B176"/>
    <mergeCell ref="C172:C176"/>
    <mergeCell ref="G172:H172"/>
    <mergeCell ref="BA172:BA176"/>
    <mergeCell ref="BB172:BB176"/>
    <mergeCell ref="BC172:BC176"/>
    <mergeCell ref="G173:H173"/>
    <mergeCell ref="I173:J173"/>
    <mergeCell ref="D174:D175"/>
    <mergeCell ref="G174:H174"/>
    <mergeCell ref="I174:J174"/>
    <mergeCell ref="G175:H175"/>
    <mergeCell ref="G176:H176"/>
    <mergeCell ref="BC142:BC171"/>
    <mergeCell ref="G143:H143"/>
    <mergeCell ref="G144:H144"/>
    <mergeCell ref="G145:H145"/>
    <mergeCell ref="G146:H146"/>
    <mergeCell ref="D147:D171"/>
    <mergeCell ref="F147:F151"/>
    <mergeCell ref="G147:H147"/>
    <mergeCell ref="G148:H148"/>
    <mergeCell ref="G149:H149"/>
    <mergeCell ref="G153:H153"/>
    <mergeCell ref="G154:H154"/>
    <mergeCell ref="G155:H155"/>
    <mergeCell ref="G156:H156"/>
    <mergeCell ref="F157:F161"/>
    <mergeCell ref="G157:H157"/>
    <mergeCell ref="G158:H158"/>
    <mergeCell ref="G159:H159"/>
    <mergeCell ref="G160:H160"/>
    <mergeCell ref="G161:H161"/>
    <mergeCell ref="F162:F166"/>
    <mergeCell ref="G162:H162"/>
    <mergeCell ref="G163:H163"/>
    <mergeCell ref="G164:H164"/>
    <mergeCell ref="BA136:BA141"/>
    <mergeCell ref="BB136:BB141"/>
    <mergeCell ref="G141:H141"/>
    <mergeCell ref="I141:J141"/>
    <mergeCell ref="AZ121:AZ176"/>
    <mergeCell ref="BA121:BA129"/>
    <mergeCell ref="BC136:BC141"/>
    <mergeCell ref="E137:E141"/>
    <mergeCell ref="G137:H137"/>
    <mergeCell ref="I137:J137"/>
    <mergeCell ref="G138:H138"/>
    <mergeCell ref="I138:J138"/>
    <mergeCell ref="G139:H139"/>
    <mergeCell ref="I139:J139"/>
    <mergeCell ref="G140:H140"/>
    <mergeCell ref="I140:J140"/>
    <mergeCell ref="F142:F146"/>
    <mergeCell ref="G142:H142"/>
    <mergeCell ref="BA142:BA171"/>
    <mergeCell ref="BB142:BB171"/>
    <mergeCell ref="G150:H150"/>
    <mergeCell ref="G151:H151"/>
    <mergeCell ref="F152:F156"/>
    <mergeCell ref="G152:H152"/>
    <mergeCell ref="BA130:BA135"/>
    <mergeCell ref="BB130:BB135"/>
    <mergeCell ref="BC130:BC135"/>
    <mergeCell ref="E131:E135"/>
    <mergeCell ref="G131:H131"/>
    <mergeCell ref="I131:J131"/>
    <mergeCell ref="G132:H132"/>
    <mergeCell ref="I132:J132"/>
    <mergeCell ref="G133:H133"/>
    <mergeCell ref="I133:J133"/>
    <mergeCell ref="B130:B171"/>
    <mergeCell ref="C130:C135"/>
    <mergeCell ref="D130:D135"/>
    <mergeCell ref="G130:H130"/>
    <mergeCell ref="I130:J130"/>
    <mergeCell ref="G134:H134"/>
    <mergeCell ref="I134:J134"/>
    <mergeCell ref="G135:H135"/>
    <mergeCell ref="I135:J135"/>
    <mergeCell ref="C136:C141"/>
    <mergeCell ref="D136:D141"/>
    <mergeCell ref="G136:H136"/>
    <mergeCell ref="I136:J136"/>
    <mergeCell ref="C142:C171"/>
    <mergeCell ref="D142:D146"/>
    <mergeCell ref="G165:H165"/>
    <mergeCell ref="G166:H166"/>
    <mergeCell ref="F167:F171"/>
    <mergeCell ref="G167:H167"/>
    <mergeCell ref="G168:H168"/>
    <mergeCell ref="G169:H169"/>
    <mergeCell ref="G170:H170"/>
    <mergeCell ref="G171:H171"/>
    <mergeCell ref="I128:J128"/>
    <mergeCell ref="G129:H129"/>
    <mergeCell ref="BB121:BB129"/>
    <mergeCell ref="BC121:BC129"/>
    <mergeCell ref="E122:E126"/>
    <mergeCell ref="D127:D129"/>
    <mergeCell ref="E127:E129"/>
    <mergeCell ref="G127:H127"/>
    <mergeCell ref="I127:J127"/>
    <mergeCell ref="G128:H128"/>
    <mergeCell ref="I129:J129"/>
    <mergeCell ref="A118:A120"/>
    <mergeCell ref="B118:B120"/>
    <mergeCell ref="C118:C120"/>
    <mergeCell ref="D118:D120"/>
    <mergeCell ref="E118:E120"/>
    <mergeCell ref="F118:F120"/>
    <mergeCell ref="O118:R118"/>
    <mergeCell ref="S118:V118"/>
    <mergeCell ref="W118:Z118"/>
    <mergeCell ref="G119:H119"/>
    <mergeCell ref="I119:J119"/>
    <mergeCell ref="K119:L119"/>
    <mergeCell ref="M119:N119"/>
    <mergeCell ref="O119:P119"/>
    <mergeCell ref="Q119:R119"/>
    <mergeCell ref="S119:T119"/>
    <mergeCell ref="U119:V119"/>
    <mergeCell ref="W119:X119"/>
    <mergeCell ref="Y119:Z119"/>
    <mergeCell ref="K120:AY184"/>
    <mergeCell ref="A121:A176"/>
    <mergeCell ref="B121:B129"/>
    <mergeCell ref="C121:C129"/>
    <mergeCell ref="D121:D126"/>
    <mergeCell ref="BA105:BA116"/>
    <mergeCell ref="BB105:BB116"/>
    <mergeCell ref="BC105:BC116"/>
    <mergeCell ref="E113:E115"/>
    <mergeCell ref="C117:F117"/>
    <mergeCell ref="G117:J117"/>
    <mergeCell ref="K117:AP117"/>
    <mergeCell ref="AZ117:BC120"/>
    <mergeCell ref="G118:J118"/>
    <mergeCell ref="K118:N118"/>
    <mergeCell ref="AA118:AD118"/>
    <mergeCell ref="AE118:AH118"/>
    <mergeCell ref="AI118:AL118"/>
    <mergeCell ref="AM118:AP118"/>
    <mergeCell ref="AA119:AB119"/>
    <mergeCell ref="AC119:AD119"/>
    <mergeCell ref="AE119:AF119"/>
    <mergeCell ref="AG119:AH119"/>
    <mergeCell ref="AI119:AJ119"/>
    <mergeCell ref="AK119:AL119"/>
    <mergeCell ref="AM119:AN119"/>
    <mergeCell ref="AO119:AP119"/>
    <mergeCell ref="AU103:AY103"/>
    <mergeCell ref="B105:B116"/>
    <mergeCell ref="C105:C116"/>
    <mergeCell ref="D105:D116"/>
    <mergeCell ref="E105:E112"/>
    <mergeCell ref="AZ105:AZ116"/>
    <mergeCell ref="Q103:U103"/>
    <mergeCell ref="V103:Z103"/>
    <mergeCell ref="AA103:AE103"/>
    <mergeCell ref="AF103:AJ103"/>
    <mergeCell ref="AK103:AO103"/>
    <mergeCell ref="AP103:AT103"/>
    <mergeCell ref="N100:P100"/>
    <mergeCell ref="C101:E101"/>
    <mergeCell ref="I101:K101"/>
    <mergeCell ref="N101:P101"/>
    <mergeCell ref="C102:E102"/>
    <mergeCell ref="G103:H103"/>
    <mergeCell ref="I103:K103"/>
    <mergeCell ref="L103:P103"/>
    <mergeCell ref="AS91:AS102"/>
    <mergeCell ref="AT91:AT102"/>
    <mergeCell ref="AU91:AU102"/>
    <mergeCell ref="AV91:AV102"/>
    <mergeCell ref="AW91:AW102"/>
    <mergeCell ref="AX91:AX102"/>
    <mergeCell ref="AY91:AY102"/>
    <mergeCell ref="E92:E94"/>
    <mergeCell ref="E95:E99"/>
    <mergeCell ref="C100:E100"/>
    <mergeCell ref="F100:F101"/>
    <mergeCell ref="I100:K100"/>
    <mergeCell ref="D90:D99"/>
    <mergeCell ref="E90:E91"/>
    <mergeCell ref="G90:K90"/>
    <mergeCell ref="L90:P90"/>
    <mergeCell ref="Q90:U90"/>
    <mergeCell ref="V90:Z90"/>
    <mergeCell ref="AA90:AE90"/>
    <mergeCell ref="AF90:AJ90"/>
    <mergeCell ref="AK90:AO90"/>
    <mergeCell ref="Q91:Q102"/>
    <mergeCell ref="R91:R102"/>
    <mergeCell ref="S91:S102"/>
    <mergeCell ref="T91:T102"/>
    <mergeCell ref="U91:U102"/>
    <mergeCell ref="V91:V102"/>
    <mergeCell ref="W91:W102"/>
    <mergeCell ref="X91:X102"/>
    <mergeCell ref="Y91:Y102"/>
    <mergeCell ref="Z91:Z102"/>
    <mergeCell ref="AA91:AA102"/>
    <mergeCell ref="AB91:AB102"/>
    <mergeCell ref="AC91:AC102"/>
    <mergeCell ref="AD91:AD102"/>
    <mergeCell ref="AE91:AE102"/>
    <mergeCell ref="AW81:AW89"/>
    <mergeCell ref="AX81:AX89"/>
    <mergeCell ref="AY81:AY89"/>
    <mergeCell ref="AZ81:AZ102"/>
    <mergeCell ref="BA81:BA102"/>
    <mergeCell ref="BB81:BB102"/>
    <mergeCell ref="BC81:BC102"/>
    <mergeCell ref="E82:E84"/>
    <mergeCell ref="E85:E89"/>
    <mergeCell ref="AP90:AT90"/>
    <mergeCell ref="AU90:AY90"/>
    <mergeCell ref="AF91:AF102"/>
    <mergeCell ref="AG91:AG102"/>
    <mergeCell ref="AH91:AH102"/>
    <mergeCell ref="AI91:AI102"/>
    <mergeCell ref="AJ91:AJ102"/>
    <mergeCell ref="AK91:AK102"/>
    <mergeCell ref="AL91:AL102"/>
    <mergeCell ref="AM91:AM102"/>
    <mergeCell ref="AN91:AN102"/>
    <mergeCell ref="AO91:AO102"/>
    <mergeCell ref="AP91:AP102"/>
    <mergeCell ref="AQ91:AQ102"/>
    <mergeCell ref="AR91:AR102"/>
    <mergeCell ref="AN81:AN89"/>
    <mergeCell ref="AO81:AO89"/>
    <mergeCell ref="AP81:AP89"/>
    <mergeCell ref="AQ81:AQ89"/>
    <mergeCell ref="AR81:AR89"/>
    <mergeCell ref="AS81:AS89"/>
    <mergeCell ref="AT81:AT89"/>
    <mergeCell ref="AU81:AU89"/>
    <mergeCell ref="AV81:AV89"/>
    <mergeCell ref="AE81:AE89"/>
    <mergeCell ref="AF81:AF89"/>
    <mergeCell ref="AG81:AG89"/>
    <mergeCell ref="AH81:AH89"/>
    <mergeCell ref="AI81:AI89"/>
    <mergeCell ref="AJ81:AJ89"/>
    <mergeCell ref="AK81:AK89"/>
    <mergeCell ref="AL81:AL89"/>
    <mergeCell ref="AM81:AM89"/>
    <mergeCell ref="V81:V89"/>
    <mergeCell ref="W81:W89"/>
    <mergeCell ref="X81:X89"/>
    <mergeCell ref="Y81:Y89"/>
    <mergeCell ref="Z81:Z89"/>
    <mergeCell ref="AA81:AA89"/>
    <mergeCell ref="AB81:AB89"/>
    <mergeCell ref="AC81:AC89"/>
    <mergeCell ref="AD81:AD89"/>
    <mergeCell ref="AZ75:AZ79"/>
    <mergeCell ref="BA75:BA79"/>
    <mergeCell ref="BB75:BB79"/>
    <mergeCell ref="BC75:BC79"/>
    <mergeCell ref="I78:K78"/>
    <mergeCell ref="C79:E79"/>
    <mergeCell ref="B80:B102"/>
    <mergeCell ref="C80:C99"/>
    <mergeCell ref="D80:D89"/>
    <mergeCell ref="E80:E81"/>
    <mergeCell ref="G80:K80"/>
    <mergeCell ref="L80:P80"/>
    <mergeCell ref="Q80:U80"/>
    <mergeCell ref="V80:Z80"/>
    <mergeCell ref="AA80:AE80"/>
    <mergeCell ref="AF80:AJ80"/>
    <mergeCell ref="AK80:AO80"/>
    <mergeCell ref="AP80:AT80"/>
    <mergeCell ref="AU80:AY80"/>
    <mergeCell ref="Q81:Q89"/>
    <mergeCell ref="R81:R89"/>
    <mergeCell ref="S81:S89"/>
    <mergeCell ref="T81:T89"/>
    <mergeCell ref="U81:U89"/>
    <mergeCell ref="AQ75:AQ79"/>
    <mergeCell ref="AR75:AR79"/>
    <mergeCell ref="AS75:AS79"/>
    <mergeCell ref="AT75:AT79"/>
    <mergeCell ref="AU75:AU79"/>
    <mergeCell ref="AV75:AV79"/>
    <mergeCell ref="AW75:AW79"/>
    <mergeCell ref="AX75:AX79"/>
    <mergeCell ref="AY75:AY79"/>
    <mergeCell ref="AH75:AH79"/>
    <mergeCell ref="AI75:AI79"/>
    <mergeCell ref="AJ75:AJ79"/>
    <mergeCell ref="AK75:AK79"/>
    <mergeCell ref="AL75:AL79"/>
    <mergeCell ref="AM75:AM79"/>
    <mergeCell ref="AN75:AN79"/>
    <mergeCell ref="AO75:AO79"/>
    <mergeCell ref="AP75:AP79"/>
    <mergeCell ref="Y75:Y79"/>
    <mergeCell ref="Z75:Z79"/>
    <mergeCell ref="AA75:AA79"/>
    <mergeCell ref="AB75:AB79"/>
    <mergeCell ref="AC75:AC79"/>
    <mergeCell ref="AD75:AD79"/>
    <mergeCell ref="AE75:AE79"/>
    <mergeCell ref="AF75:AF79"/>
    <mergeCell ref="AG75:AG79"/>
    <mergeCell ref="P75:P79"/>
    <mergeCell ref="Q75:Q79"/>
    <mergeCell ref="R75:R79"/>
    <mergeCell ref="S75:S79"/>
    <mergeCell ref="T75:T79"/>
    <mergeCell ref="U75:U79"/>
    <mergeCell ref="V75:V79"/>
    <mergeCell ref="W75:W79"/>
    <mergeCell ref="X75:X79"/>
    <mergeCell ref="B75:B79"/>
    <mergeCell ref="L75:L79"/>
    <mergeCell ref="M75:M79"/>
    <mergeCell ref="C77:E77"/>
    <mergeCell ref="F77:F78"/>
    <mergeCell ref="I77:K77"/>
    <mergeCell ref="C78:E78"/>
    <mergeCell ref="N75:N79"/>
    <mergeCell ref="O75:O79"/>
    <mergeCell ref="AY50:AY74"/>
    <mergeCell ref="AZ50:AZ74"/>
    <mergeCell ref="BA50:BA74"/>
    <mergeCell ref="BB50:BB74"/>
    <mergeCell ref="BC50:BC74"/>
    <mergeCell ref="C55:C61"/>
    <mergeCell ref="E55:E61"/>
    <mergeCell ref="C62:C64"/>
    <mergeCell ref="C65:C68"/>
    <mergeCell ref="E65:F65"/>
    <mergeCell ref="E66:F66"/>
    <mergeCell ref="D67:D68"/>
    <mergeCell ref="E67:F67"/>
    <mergeCell ref="F71:F72"/>
    <mergeCell ref="C72:E72"/>
    <mergeCell ref="C73:E74"/>
    <mergeCell ref="AP50:AP74"/>
    <mergeCell ref="AQ50:AQ74"/>
    <mergeCell ref="AR50:AR74"/>
    <mergeCell ref="AS50:AS74"/>
    <mergeCell ref="AT50:AT74"/>
    <mergeCell ref="AU50:AU74"/>
    <mergeCell ref="AV50:AV74"/>
    <mergeCell ref="AW50:AW74"/>
    <mergeCell ref="AX50:AX74"/>
    <mergeCell ref="AG50:AG74"/>
    <mergeCell ref="AH50:AH74"/>
    <mergeCell ref="AI50:AI74"/>
    <mergeCell ref="AJ50:AJ74"/>
    <mergeCell ref="AK50:AK74"/>
    <mergeCell ref="AL50:AL74"/>
    <mergeCell ref="AM50:AM74"/>
    <mergeCell ref="AN50:AN74"/>
    <mergeCell ref="AO50:AO74"/>
    <mergeCell ref="X50:X74"/>
    <mergeCell ref="Y50:Y74"/>
    <mergeCell ref="Z50:Z74"/>
    <mergeCell ref="AA50:AA74"/>
    <mergeCell ref="AB50:AB74"/>
    <mergeCell ref="AC50:AC74"/>
    <mergeCell ref="AD50:AD74"/>
    <mergeCell ref="AE50:AE74"/>
    <mergeCell ref="AF50:AF74"/>
    <mergeCell ref="B50:B74"/>
    <mergeCell ref="C50:C54"/>
    <mergeCell ref="D50:D66"/>
    <mergeCell ref="E50:E54"/>
    <mergeCell ref="V50:V74"/>
    <mergeCell ref="W50:W74"/>
    <mergeCell ref="E68:F68"/>
    <mergeCell ref="C69:C70"/>
    <mergeCell ref="E69:E70"/>
    <mergeCell ref="C71:E71"/>
    <mergeCell ref="AU37:AU48"/>
    <mergeCell ref="AV37:AV48"/>
    <mergeCell ref="AW37:AW48"/>
    <mergeCell ref="AX37:AX48"/>
    <mergeCell ref="AY37:AY48"/>
    <mergeCell ref="AZ37:AZ48"/>
    <mergeCell ref="BA37:BA48"/>
    <mergeCell ref="BB37:BB48"/>
    <mergeCell ref="BC37:BC48"/>
    <mergeCell ref="AL37:AL48"/>
    <mergeCell ref="AM37:AM48"/>
    <mergeCell ref="AN37:AN48"/>
    <mergeCell ref="AO37:AO48"/>
    <mergeCell ref="AP37:AP48"/>
    <mergeCell ref="AQ37:AQ48"/>
    <mergeCell ref="AR37:AR48"/>
    <mergeCell ref="AS37:AS48"/>
    <mergeCell ref="AT37:AT48"/>
    <mergeCell ref="AC37:AC48"/>
    <mergeCell ref="AD37:AD48"/>
    <mergeCell ref="AE37:AE48"/>
    <mergeCell ref="AF37:AF48"/>
    <mergeCell ref="AG37:AG48"/>
    <mergeCell ref="AH37:AH48"/>
    <mergeCell ref="AI37:AI48"/>
    <mergeCell ref="AJ37:AJ48"/>
    <mergeCell ref="AK37:AK48"/>
    <mergeCell ref="T37:T48"/>
    <mergeCell ref="U37:U48"/>
    <mergeCell ref="V37:V48"/>
    <mergeCell ref="W37:W48"/>
    <mergeCell ref="X37:X48"/>
    <mergeCell ref="Y37:Y48"/>
    <mergeCell ref="Z37:Z48"/>
    <mergeCell ref="AA37:AA48"/>
    <mergeCell ref="AB37:AB48"/>
    <mergeCell ref="C37:C45"/>
    <mergeCell ref="D37:D39"/>
    <mergeCell ref="E37:E39"/>
    <mergeCell ref="Q37:Q48"/>
    <mergeCell ref="R37:R48"/>
    <mergeCell ref="I47:K47"/>
    <mergeCell ref="N47:P47"/>
    <mergeCell ref="C48:E48"/>
    <mergeCell ref="S37:S48"/>
    <mergeCell ref="D40:D42"/>
    <mergeCell ref="E40:E42"/>
    <mergeCell ref="D43:D45"/>
    <mergeCell ref="E43:E45"/>
    <mergeCell ref="C46:E46"/>
    <mergeCell ref="F46:F47"/>
    <mergeCell ref="I46:K46"/>
    <mergeCell ref="N46:P46"/>
    <mergeCell ref="C47:E47"/>
    <mergeCell ref="AZ23:AZ36"/>
    <mergeCell ref="BA23:BA36"/>
    <mergeCell ref="BB23:BB36"/>
    <mergeCell ref="BC23:BC36"/>
    <mergeCell ref="C34:E34"/>
    <mergeCell ref="F34:F35"/>
    <mergeCell ref="I34:K34"/>
    <mergeCell ref="N34:P34"/>
    <mergeCell ref="C35:E35"/>
    <mergeCell ref="I35:K35"/>
    <mergeCell ref="N35:P35"/>
    <mergeCell ref="C36:E36"/>
    <mergeCell ref="AQ23:AQ36"/>
    <mergeCell ref="AR23:AR36"/>
    <mergeCell ref="AS23:AS36"/>
    <mergeCell ref="AT23:AT36"/>
    <mergeCell ref="AU23:AU36"/>
    <mergeCell ref="AV23:AV36"/>
    <mergeCell ref="AW23:AW36"/>
    <mergeCell ref="AX23:AX36"/>
    <mergeCell ref="AY23:AY36"/>
    <mergeCell ref="AH23:AH36"/>
    <mergeCell ref="AI23:AI36"/>
    <mergeCell ref="AJ23:AJ36"/>
    <mergeCell ref="AK23:AK36"/>
    <mergeCell ref="AL23:AL36"/>
    <mergeCell ref="AM23:AM36"/>
    <mergeCell ref="AN23:AN36"/>
    <mergeCell ref="AO23:AO36"/>
    <mergeCell ref="AP23:AP36"/>
    <mergeCell ref="Y23:Y36"/>
    <mergeCell ref="Z23:Z36"/>
    <mergeCell ref="AA23:AA36"/>
    <mergeCell ref="AB23:AB36"/>
    <mergeCell ref="AC23:AC36"/>
    <mergeCell ref="AD23:AD36"/>
    <mergeCell ref="AE23:AE36"/>
    <mergeCell ref="AF23:AF36"/>
    <mergeCell ref="AG23:AG36"/>
    <mergeCell ref="BA4:BA22"/>
    <mergeCell ref="BB4:BB22"/>
    <mergeCell ref="BC4:BC22"/>
    <mergeCell ref="D8:D13"/>
    <mergeCell ref="E8:E13"/>
    <mergeCell ref="D14:D19"/>
    <mergeCell ref="E14:E19"/>
    <mergeCell ref="C20:E20"/>
    <mergeCell ref="F20:F21"/>
    <mergeCell ref="I20:K20"/>
    <mergeCell ref="N20:P20"/>
    <mergeCell ref="S20:U20"/>
    <mergeCell ref="C21:E21"/>
    <mergeCell ref="I21:K21"/>
    <mergeCell ref="N21:P21"/>
    <mergeCell ref="S21:U21"/>
    <mergeCell ref="C22:E22"/>
    <mergeCell ref="AR4:AR22"/>
    <mergeCell ref="AS4:AS22"/>
    <mergeCell ref="AT4:AT22"/>
    <mergeCell ref="AU4:AU22"/>
    <mergeCell ref="AV4:AV22"/>
    <mergeCell ref="AW4:AW22"/>
    <mergeCell ref="AX4:AX22"/>
    <mergeCell ref="AY4:AY22"/>
    <mergeCell ref="AZ4:AZ22"/>
    <mergeCell ref="AI4:AI22"/>
    <mergeCell ref="AJ4:AJ22"/>
    <mergeCell ref="AK4:AK22"/>
    <mergeCell ref="AL4:AL22"/>
    <mergeCell ref="AM4:AM22"/>
    <mergeCell ref="AN4:AN22"/>
    <mergeCell ref="AO4:AO22"/>
    <mergeCell ref="AP4:AP22"/>
    <mergeCell ref="AQ4:AQ22"/>
    <mergeCell ref="Z4:Z22"/>
    <mergeCell ref="AA4:AA22"/>
    <mergeCell ref="AB4:AB22"/>
    <mergeCell ref="AC4:AC22"/>
    <mergeCell ref="AD4:AD22"/>
    <mergeCell ref="AE4:AE22"/>
    <mergeCell ref="AF4:AF22"/>
    <mergeCell ref="AG4:AG22"/>
    <mergeCell ref="AH4:AH22"/>
    <mergeCell ref="A4:A116"/>
    <mergeCell ref="B4:B49"/>
    <mergeCell ref="C4:C19"/>
    <mergeCell ref="D4:D7"/>
    <mergeCell ref="E4:E7"/>
    <mergeCell ref="V4:V22"/>
    <mergeCell ref="W4:W22"/>
    <mergeCell ref="X4:X22"/>
    <mergeCell ref="Y4:Y22"/>
    <mergeCell ref="C23:C33"/>
    <mergeCell ref="D23:D25"/>
    <mergeCell ref="E23:E25"/>
    <mergeCell ref="Q23:Q36"/>
    <mergeCell ref="R23:R36"/>
    <mergeCell ref="S23:S36"/>
    <mergeCell ref="D26:D29"/>
    <mergeCell ref="E26:E29"/>
    <mergeCell ref="D30:D33"/>
    <mergeCell ref="E30:E33"/>
    <mergeCell ref="T23:T36"/>
    <mergeCell ref="U23:U36"/>
    <mergeCell ref="V23:V36"/>
    <mergeCell ref="W23:W36"/>
    <mergeCell ref="X23:X36"/>
    <mergeCell ref="BC1:BC3"/>
    <mergeCell ref="A2:A3"/>
    <mergeCell ref="B2:B3"/>
    <mergeCell ref="C2:C3"/>
    <mergeCell ref="D2:D3"/>
    <mergeCell ref="E2:E3"/>
    <mergeCell ref="F2:F3"/>
    <mergeCell ref="G2:H2"/>
    <mergeCell ref="I2:K2"/>
    <mergeCell ref="L2:P2"/>
    <mergeCell ref="AK2:AO2"/>
    <mergeCell ref="AP2:AT2"/>
    <mergeCell ref="AU2:AY2"/>
    <mergeCell ref="C1:F1"/>
    <mergeCell ref="G1:K1"/>
    <mergeCell ref="L1:AV1"/>
    <mergeCell ref="AZ1:AZ3"/>
    <mergeCell ref="BA1:BA3"/>
    <mergeCell ref="BB1:BB3"/>
    <mergeCell ref="Q2:U2"/>
    <mergeCell ref="V2:Z2"/>
    <mergeCell ref="AA2:AE2"/>
    <mergeCell ref="AF2:AJ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c70534-cd87-4343-b94f-78aa48ae042e">
      <Terms xmlns="http://schemas.microsoft.com/office/infopath/2007/PartnerControls"/>
    </lcf76f155ced4ddcb4097134ff3c332f>
    <TaxCatchAll xmlns="61ea0bdc-8268-40d7-8e38-e3f3a733b4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0B332AEA1789749BA6C8F5FCDE91D9C" ma:contentTypeVersion="15" ma:contentTypeDescription="Skapa ett nytt dokument." ma:contentTypeScope="" ma:versionID="37891c11928578ab673fc70a142527bf">
  <xsd:schema xmlns:xsd="http://www.w3.org/2001/XMLSchema" xmlns:xs="http://www.w3.org/2001/XMLSchema" xmlns:p="http://schemas.microsoft.com/office/2006/metadata/properties" xmlns:ns2="61ea0bdc-8268-40d7-8e38-e3f3a733b4bc" xmlns:ns3="2fc70534-cd87-4343-b94f-78aa48ae042e" targetNamespace="http://schemas.microsoft.com/office/2006/metadata/properties" ma:root="true" ma:fieldsID="c7c08ce468eeaec409a05115c6fbdf06" ns2:_="" ns3:_="">
    <xsd:import namespace="61ea0bdc-8268-40d7-8e38-e3f3a733b4bc"/>
    <xsd:import namespace="2fc70534-cd87-4343-b94f-78aa48ae042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a0bdc-8268-40d7-8e38-e3f3a733b4bc"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element name="TaxCatchAll" ma:index="15" nillable="true" ma:displayName="Taxonomy Catch All Column" ma:hidden="true" ma:list="{10b0da93-cd18-4015-abd6-74ebe464b541}" ma:internalName="TaxCatchAll" ma:showField="CatchAllData" ma:web="61ea0bdc-8268-40d7-8e38-e3f3a733b4b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70534-cd87-4343-b94f-78aa48ae042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c30d1f5e-5be3-4751-a340-93a86c73a42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73D14-A887-4A83-A2E8-7A32C76B04DC}">
  <ds:schemaRefs>
    <ds:schemaRef ds:uri="http://schemas.microsoft.com/office/2006/metadata/properties"/>
    <ds:schemaRef ds:uri="http://schemas.microsoft.com/office/infopath/2007/PartnerControls"/>
    <ds:schemaRef ds:uri="2fc70534-cd87-4343-b94f-78aa48ae042e"/>
    <ds:schemaRef ds:uri="61ea0bdc-8268-40d7-8e38-e3f3a733b4bc"/>
  </ds:schemaRefs>
</ds:datastoreItem>
</file>

<file path=customXml/itemProps2.xml><?xml version="1.0" encoding="utf-8"?>
<ds:datastoreItem xmlns:ds="http://schemas.openxmlformats.org/officeDocument/2006/customXml" ds:itemID="{54967269-72EF-4D20-87C9-821F70B528E5}">
  <ds:schemaRefs>
    <ds:schemaRef ds:uri="http://schemas.microsoft.com/sharepoint/v3/contenttype/forms"/>
  </ds:schemaRefs>
</ds:datastoreItem>
</file>

<file path=customXml/itemProps3.xml><?xml version="1.0" encoding="utf-8"?>
<ds:datastoreItem xmlns:ds="http://schemas.openxmlformats.org/officeDocument/2006/customXml" ds:itemID="{D272E96B-7A68-4365-8CD0-3EADFC121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a0bdc-8268-40d7-8e38-e3f3a733b4bc"/>
    <ds:schemaRef ds:uri="2fc70534-cd87-4343-b94f-78aa48ae0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Logistea 2025 EPRA sBPR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Malin Friman</dc:creator>
  <cp:lastModifiedBy>Malin Friman</cp:lastModifiedBy>
  <dcterms:created xsi:type="dcterms:W3CDTF">2026-05-22T10:13:37Z</dcterms:created>
  <dcterms:modified xsi:type="dcterms:W3CDTF">2026-06-02T06:54:14Z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0x010100D0B332AEA1789749BA6C8F5FCDE91D9C</vt:lpwstr>
  </property>
</Properties>
</file>